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codeName="ThisWorkbook" autoCompressPictures="0"/>
  <xr:revisionPtr revIDLastSave="0" documentId="13_ncr:1_{AC55FB59-FDFB-44D5-8A0A-9C29770CDE6C}" xr6:coauthVersionLast="47" xr6:coauthVersionMax="47" xr10:uidLastSave="{00000000-0000-0000-0000-000000000000}"/>
  <bookViews>
    <workbookView xWindow="-120" yWindow="-120" windowWidth="51840" windowHeight="21120" tabRatio="788" activeTab="6"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Janvier!$K$3</definedName>
    <definedName name="DébutSemaine">Janvier!$K$4</definedName>
    <definedName name="JoursEtSemaines">{0,1,2,3,4,5,6} + {0;1;2;3;4;5}*7</definedName>
    <definedName name="_xlnm.Print_Area" localSheetId="0">Janvier!$A$1:$H$14</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13" i="16" a="1"/>
  <c r="C13" i="16" s="1"/>
  <c r="B11" i="16" a="1"/>
  <c r="G11" i="16" s="1"/>
  <c r="B9" i="16" a="1"/>
  <c r="G9" i="16" s="1"/>
  <c r="B7" i="16" a="1"/>
  <c r="G7" i="16" s="1"/>
  <c r="F5" i="16"/>
  <c r="B5" i="16"/>
  <c r="B5" i="16" a="1"/>
  <c r="G5" i="16" s="1"/>
  <c r="F3" i="16"/>
  <c r="F2" i="16" s="1"/>
  <c r="B3" i="16"/>
  <c r="B3" i="16" a="1"/>
  <c r="G3" i="16" s="1"/>
  <c r="G2" i="16" s="1"/>
  <c r="B13" i="17" a="1"/>
  <c r="C13" i="17" s="1"/>
  <c r="B11" i="17" a="1"/>
  <c r="G11" i="17" s="1"/>
  <c r="B9" i="17" a="1"/>
  <c r="G9" i="17" s="1"/>
  <c r="F7" i="17"/>
  <c r="B7" i="17"/>
  <c r="B7" i="17" a="1"/>
  <c r="G7" i="17" s="1"/>
  <c r="H5" i="17"/>
  <c r="F5" i="17"/>
  <c r="B5" i="17"/>
  <c r="B5" i="17" a="1"/>
  <c r="G5" i="17" s="1"/>
  <c r="F3" i="17"/>
  <c r="F2" i="17" s="1"/>
  <c r="B3" i="17"/>
  <c r="B3" i="17" a="1"/>
  <c r="G3" i="17" s="1"/>
  <c r="G2" i="17" s="1"/>
  <c r="B13" i="18"/>
  <c r="B13" i="18" a="1"/>
  <c r="C13" i="18" s="1"/>
  <c r="F11" i="18"/>
  <c r="B11" i="18"/>
  <c r="B11" i="18" a="1"/>
  <c r="G11" i="18" s="1"/>
  <c r="F9" i="18"/>
  <c r="B9" i="18"/>
  <c r="B9" i="18" a="1"/>
  <c r="G9" i="18" s="1"/>
  <c r="B7" i="18" a="1"/>
  <c r="G7" i="18" s="1"/>
  <c r="H5" i="18"/>
  <c r="F5" i="18"/>
  <c r="D5" i="18"/>
  <c r="B5" i="18"/>
  <c r="B5" i="18" a="1"/>
  <c r="G5" i="18" s="1"/>
  <c r="B3" i="18" a="1"/>
  <c r="G3" i="18" s="1"/>
  <c r="B13" i="19" a="1"/>
  <c r="C13" i="19" s="1"/>
  <c r="H11" i="19"/>
  <c r="B11" i="19"/>
  <c r="B11" i="19" a="1"/>
  <c r="G11" i="19" s="1"/>
  <c r="B9" i="19" a="1"/>
  <c r="G9" i="19" s="1"/>
  <c r="H7" i="19"/>
  <c r="F7" i="19"/>
  <c r="D7" i="19"/>
  <c r="B7" i="19"/>
  <c r="B7" i="19" a="1"/>
  <c r="G7" i="19" s="1"/>
  <c r="H5" i="19"/>
  <c r="F5" i="19"/>
  <c r="D5" i="19"/>
  <c r="B5" i="19"/>
  <c r="B5" i="19" a="1"/>
  <c r="G5" i="19" s="1"/>
  <c r="B3" i="19" a="1"/>
  <c r="G3" i="19" s="1"/>
  <c r="G2" i="19" s="1"/>
  <c r="B13" i="20"/>
  <c r="B13" i="20" a="1"/>
  <c r="C13" i="20" s="1"/>
  <c r="H11" i="20"/>
  <c r="F11" i="20"/>
  <c r="B11" i="20" a="1"/>
  <c r="G11" i="20" s="1"/>
  <c r="B9" i="20" a="1"/>
  <c r="G9" i="20" s="1"/>
  <c r="H7" i="20"/>
  <c r="D7" i="20"/>
  <c r="B7" i="20"/>
  <c r="B7" i="20" a="1"/>
  <c r="G7" i="20" s="1"/>
  <c r="B5" i="20" a="1"/>
  <c r="G5" i="20" s="1"/>
  <c r="B3" i="20" a="1"/>
  <c r="G3" i="20" s="1"/>
  <c r="G2" i="20" s="1"/>
  <c r="B13" i="21"/>
  <c r="B13" i="21" a="1"/>
  <c r="C13" i="21" s="1"/>
  <c r="B11" i="21" a="1"/>
  <c r="G11" i="21" s="1"/>
  <c r="B9" i="21" a="1"/>
  <c r="G9" i="21" s="1"/>
  <c r="B7" i="21" a="1"/>
  <c r="H7" i="21" s="1"/>
  <c r="B5" i="21" a="1"/>
  <c r="H5" i="21" s="1"/>
  <c r="B3" i="21" a="1"/>
  <c r="H3" i="21" s="1"/>
  <c r="H2" i="21" s="1"/>
  <c r="B13" i="22" a="1"/>
  <c r="B13" i="22" s="1"/>
  <c r="B11" i="22" a="1"/>
  <c r="H11" i="22" s="1"/>
  <c r="B9" i="22" a="1"/>
  <c r="H9" i="22" s="1"/>
  <c r="B7" i="22" a="1"/>
  <c r="H7" i="22" s="1"/>
  <c r="B5" i="22" a="1"/>
  <c r="H5" i="22" s="1"/>
  <c r="B3" i="22" a="1"/>
  <c r="B13" i="23" a="1"/>
  <c r="B13" i="23" s="1"/>
  <c r="B11" i="23" a="1"/>
  <c r="G11" i="23" s="1"/>
  <c r="B9" i="23" a="1"/>
  <c r="G9" i="23" s="1"/>
  <c r="B7" i="23" a="1"/>
  <c r="G7" i="23" s="1"/>
  <c r="B5" i="23" a="1"/>
  <c r="G5" i="23" s="1"/>
  <c r="B3" i="23" a="1"/>
  <c r="G3" i="23" s="1"/>
  <c r="G2" i="23" s="1"/>
  <c r="C13" i="24"/>
  <c r="B13" i="24" a="1"/>
  <c r="B13" i="24" s="1"/>
  <c r="G11" i="24"/>
  <c r="B11" i="24" a="1"/>
  <c r="C11" i="24" s="1"/>
  <c r="B9" i="24" a="1"/>
  <c r="G9" i="24" s="1"/>
  <c r="G7" i="24"/>
  <c r="C7" i="24"/>
  <c r="B7" i="24" a="1"/>
  <c r="C5" i="24"/>
  <c r="B5" i="24" a="1"/>
  <c r="G5" i="24" s="1"/>
  <c r="B3" i="24" a="1"/>
  <c r="B13" i="25" a="1"/>
  <c r="B13" i="25" s="1"/>
  <c r="B11" i="25" a="1"/>
  <c r="G11" i="25" s="1"/>
  <c r="B9" i="25" a="1"/>
  <c r="G9" i="25" s="1"/>
  <c r="B7" i="25" a="1"/>
  <c r="G7" i="25" s="1"/>
  <c r="B5" i="25" a="1"/>
  <c r="G5" i="25" s="1"/>
  <c r="B3" i="25" a="1"/>
  <c r="G3" i="25" s="1"/>
  <c r="G2" i="25" s="1"/>
  <c r="C13" i="15"/>
  <c r="B13" i="15" a="1"/>
  <c r="B13" i="15" s="1"/>
  <c r="C11" i="15"/>
  <c r="B11" i="15" a="1"/>
  <c r="G11" i="15" s="1"/>
  <c r="B9" i="15" a="1"/>
  <c r="G9" i="15" s="1"/>
  <c r="B7" i="15" a="1"/>
  <c r="C7" i="15" s="1"/>
  <c r="C5" i="15"/>
  <c r="B5" i="15" a="1"/>
  <c r="G5" i="15" s="1"/>
  <c r="B3" i="15" a="1"/>
  <c r="B13" i="14" a="1"/>
  <c r="C13" i="14" s="1"/>
  <c r="B11" i="14" a="1"/>
  <c r="H11" i="14" s="1"/>
  <c r="B9" i="14" a="1"/>
  <c r="G9" i="14" s="1"/>
  <c r="B7" i="14" a="1"/>
  <c r="H7" i="14" s="1"/>
  <c r="B5" i="14" a="1"/>
  <c r="G5" i="14" s="1"/>
  <c r="B3" i="14" a="1"/>
  <c r="H3" i="14" s="1"/>
  <c r="H2" i="14" s="1"/>
  <c r="G2" i="18"/>
  <c r="B1" i="25"/>
  <c r="B1" i="24"/>
  <c r="B1" i="23"/>
  <c r="B1" i="22"/>
  <c r="B1" i="21"/>
  <c r="B1" i="20"/>
  <c r="B1" i="19"/>
  <c r="B1" i="18"/>
  <c r="B1" i="17"/>
  <c r="B1" i="16"/>
  <c r="B1" i="15"/>
  <c r="B1" i="14"/>
  <c r="D3" i="20" l="1"/>
  <c r="D2" i="20" s="1"/>
  <c r="F11" i="19"/>
  <c r="D9" i="17"/>
  <c r="D3" i="16"/>
  <c r="D2" i="16" s="1"/>
  <c r="H7" i="16"/>
  <c r="B13" i="16"/>
  <c r="D11" i="18"/>
  <c r="D5" i="17"/>
  <c r="H9" i="17"/>
  <c r="H3" i="16"/>
  <c r="H2" i="16" s="1"/>
  <c r="B9" i="16"/>
  <c r="D9" i="16"/>
  <c r="F3" i="20"/>
  <c r="F2" i="20" s="1"/>
  <c r="F9" i="17"/>
  <c r="B9" i="20"/>
  <c r="D9" i="20"/>
  <c r="D3" i="19"/>
  <c r="D2" i="19" s="1"/>
  <c r="B13" i="19"/>
  <c r="B7" i="18"/>
  <c r="C9" i="24"/>
  <c r="G7" i="15"/>
  <c r="D11" i="21"/>
  <c r="D5" i="20"/>
  <c r="H9" i="20"/>
  <c r="H3" i="19"/>
  <c r="H2" i="19" s="1"/>
  <c r="B9" i="19"/>
  <c r="B3" i="18"/>
  <c r="F7" i="18"/>
  <c r="D11" i="17"/>
  <c r="D5" i="16"/>
  <c r="H9" i="16"/>
  <c r="H3" i="20"/>
  <c r="H2" i="20" s="1"/>
  <c r="B3" i="19"/>
  <c r="B11" i="21"/>
  <c r="B5" i="20"/>
  <c r="F9" i="20"/>
  <c r="F3" i="19"/>
  <c r="F2" i="19" s="1"/>
  <c r="D7" i="18"/>
  <c r="F11" i="21"/>
  <c r="F5" i="20"/>
  <c r="D9" i="19"/>
  <c r="D3" i="18"/>
  <c r="D2" i="18" s="1"/>
  <c r="H7" i="18"/>
  <c r="F11" i="17"/>
  <c r="H11" i="18"/>
  <c r="B11" i="17"/>
  <c r="F9" i="16"/>
  <c r="C9" i="15"/>
  <c r="H11" i="21"/>
  <c r="H5" i="20"/>
  <c r="B11" i="20"/>
  <c r="F9" i="19"/>
  <c r="F3" i="18"/>
  <c r="F2" i="18" s="1"/>
  <c r="D7" i="17"/>
  <c r="H11" i="17"/>
  <c r="H5" i="16"/>
  <c r="B11" i="16"/>
  <c r="D11" i="20"/>
  <c r="H9" i="19"/>
  <c r="H3" i="18"/>
  <c r="H2" i="18" s="1"/>
  <c r="D11" i="16"/>
  <c r="D9" i="18"/>
  <c r="D3" i="17"/>
  <c r="D2" i="17" s="1"/>
  <c r="H7" i="17"/>
  <c r="B13" i="17"/>
  <c r="B7" i="16"/>
  <c r="F11" i="16"/>
  <c r="D7" i="16"/>
  <c r="H11" i="16"/>
  <c r="B3" i="20"/>
  <c r="F7" i="20"/>
  <c r="D11" i="19"/>
  <c r="H9" i="18"/>
  <c r="H3" i="17"/>
  <c r="H2" i="17" s="1"/>
  <c r="B9" i="17"/>
  <c r="F7" i="16"/>
  <c r="H3" i="15"/>
  <c r="H2" i="15" s="1"/>
  <c r="F3" i="15"/>
  <c r="F2" i="15" s="1"/>
  <c r="D3" i="15"/>
  <c r="D2" i="15" s="1"/>
  <c r="B3" i="15"/>
  <c r="E3" i="15"/>
  <c r="E2" i="15" s="1"/>
  <c r="H5" i="15"/>
  <c r="F5" i="15"/>
  <c r="D5" i="15"/>
  <c r="B5" i="15"/>
  <c r="E5" i="15"/>
  <c r="H7" i="15"/>
  <c r="F7" i="15"/>
  <c r="D7" i="15"/>
  <c r="B7" i="15"/>
  <c r="E7" i="15"/>
  <c r="H9" i="15"/>
  <c r="F9" i="15"/>
  <c r="D9" i="15"/>
  <c r="B9" i="15"/>
  <c r="E9" i="15"/>
  <c r="H11" i="15"/>
  <c r="F11" i="15"/>
  <c r="D11" i="15"/>
  <c r="B11" i="15"/>
  <c r="E11" i="15"/>
  <c r="C3" i="25"/>
  <c r="C2" i="25" s="1"/>
  <c r="C5" i="25"/>
  <c r="C7" i="25"/>
  <c r="C9" i="25"/>
  <c r="C11" i="25"/>
  <c r="C13" i="25"/>
  <c r="H3" i="24"/>
  <c r="H2" i="24" s="1"/>
  <c r="F3" i="24"/>
  <c r="F2" i="24" s="1"/>
  <c r="D3" i="24"/>
  <c r="D2" i="24" s="1"/>
  <c r="B3" i="24"/>
  <c r="E3" i="24"/>
  <c r="E2" i="24" s="1"/>
  <c r="H5" i="24"/>
  <c r="F5" i="24"/>
  <c r="D5" i="24"/>
  <c r="B5" i="24"/>
  <c r="E5" i="24"/>
  <c r="H7" i="24"/>
  <c r="F7" i="24"/>
  <c r="D7" i="24"/>
  <c r="B7" i="24"/>
  <c r="E7" i="24"/>
  <c r="H9" i="24"/>
  <c r="F9" i="24"/>
  <c r="D9" i="24"/>
  <c r="B9" i="24"/>
  <c r="E9" i="24"/>
  <c r="H11" i="24"/>
  <c r="F11" i="24"/>
  <c r="D11" i="24"/>
  <c r="B11" i="24"/>
  <c r="E11" i="24"/>
  <c r="C3" i="23"/>
  <c r="C2" i="23" s="1"/>
  <c r="C5" i="23"/>
  <c r="C7" i="23"/>
  <c r="C9" i="23"/>
  <c r="C11" i="23"/>
  <c r="C13" i="23"/>
  <c r="H3" i="22"/>
  <c r="H2" i="22" s="1"/>
  <c r="F3" i="22"/>
  <c r="F2" i="22" s="1"/>
  <c r="D3" i="22"/>
  <c r="D2" i="22" s="1"/>
  <c r="B3" i="22"/>
  <c r="G3" i="22"/>
  <c r="G2" i="22" s="1"/>
  <c r="E3" i="22"/>
  <c r="E2" i="22" s="1"/>
  <c r="C3" i="22"/>
  <c r="C2" i="22" s="1"/>
  <c r="C3" i="15"/>
  <c r="C2" i="15" s="1"/>
  <c r="G3" i="15"/>
  <c r="G2" i="15" s="1"/>
  <c r="H3" i="25"/>
  <c r="H2" i="25" s="1"/>
  <c r="F3" i="25"/>
  <c r="F2" i="25" s="1"/>
  <c r="D3" i="25"/>
  <c r="D2" i="25" s="1"/>
  <c r="B3" i="25"/>
  <c r="E3" i="25"/>
  <c r="E2" i="25" s="1"/>
  <c r="H5" i="25"/>
  <c r="F5" i="25"/>
  <c r="D5" i="25"/>
  <c r="B5" i="25"/>
  <c r="E5" i="25"/>
  <c r="H7" i="25"/>
  <c r="F7" i="25"/>
  <c r="D7" i="25"/>
  <c r="B7" i="25"/>
  <c r="E7" i="25"/>
  <c r="H9" i="25"/>
  <c r="F9" i="25"/>
  <c r="D9" i="25"/>
  <c r="B9" i="25"/>
  <c r="E9" i="25"/>
  <c r="H11" i="25"/>
  <c r="F11" i="25"/>
  <c r="D11" i="25"/>
  <c r="B11" i="25"/>
  <c r="E11" i="25"/>
  <c r="C3" i="24"/>
  <c r="C2" i="24" s="1"/>
  <c r="G3" i="24"/>
  <c r="G2" i="24" s="1"/>
  <c r="H3" i="23"/>
  <c r="H2" i="23" s="1"/>
  <c r="F3" i="23"/>
  <c r="F2" i="23" s="1"/>
  <c r="D3" i="23"/>
  <c r="D2" i="23" s="1"/>
  <c r="B3" i="23"/>
  <c r="E3" i="23"/>
  <c r="E2" i="23" s="1"/>
  <c r="H5" i="23"/>
  <c r="F5" i="23"/>
  <c r="D5" i="23"/>
  <c r="B5" i="23"/>
  <c r="E5" i="23"/>
  <c r="H7" i="23"/>
  <c r="F7" i="23"/>
  <c r="D7" i="23"/>
  <c r="B7" i="23"/>
  <c r="E7" i="23"/>
  <c r="H9" i="23"/>
  <c r="F9" i="23"/>
  <c r="D9" i="23"/>
  <c r="B9" i="23"/>
  <c r="E9" i="23"/>
  <c r="H11" i="23"/>
  <c r="F11" i="23"/>
  <c r="D11" i="23"/>
  <c r="B11" i="23"/>
  <c r="E11" i="23"/>
  <c r="C5" i="22"/>
  <c r="E5" i="22"/>
  <c r="G5" i="22"/>
  <c r="C13" i="22"/>
  <c r="C3" i="21"/>
  <c r="C2" i="21" s="1"/>
  <c r="G3" i="21"/>
  <c r="G2" i="21" s="1"/>
  <c r="C7" i="22"/>
  <c r="E7" i="22"/>
  <c r="G7" i="22"/>
  <c r="C9" i="22"/>
  <c r="E9" i="22"/>
  <c r="G9" i="22"/>
  <c r="C11" i="22"/>
  <c r="E11" i="22"/>
  <c r="G11" i="22"/>
  <c r="E3" i="21"/>
  <c r="E2" i="21" s="1"/>
  <c r="C5" i="21"/>
  <c r="E5" i="21"/>
  <c r="G5" i="21"/>
  <c r="C7" i="21"/>
  <c r="E7" i="21"/>
  <c r="G7" i="21"/>
  <c r="C9" i="21"/>
  <c r="E9" i="21"/>
  <c r="H9" i="21"/>
  <c r="B5" i="22"/>
  <c r="D5" i="22"/>
  <c r="F5" i="22"/>
  <c r="B7" i="22"/>
  <c r="D7" i="22"/>
  <c r="F7" i="22"/>
  <c r="B9" i="22"/>
  <c r="D9" i="22"/>
  <c r="F9" i="22"/>
  <c r="B11" i="22"/>
  <c r="D11" i="22"/>
  <c r="F11" i="22"/>
  <c r="B3" i="21"/>
  <c r="D3" i="21"/>
  <c r="D2" i="21" s="1"/>
  <c r="F3" i="21"/>
  <c r="F2" i="21" s="1"/>
  <c r="B5" i="21"/>
  <c r="D5" i="21"/>
  <c r="F5" i="21"/>
  <c r="B7" i="21"/>
  <c r="D7" i="21"/>
  <c r="F7" i="21"/>
  <c r="B9" i="21"/>
  <c r="D9" i="21"/>
  <c r="F9" i="21"/>
  <c r="C11" i="21"/>
  <c r="E11" i="21"/>
  <c r="C3" i="20"/>
  <c r="C2" i="20" s="1"/>
  <c r="E3" i="20"/>
  <c r="E2" i="20" s="1"/>
  <c r="C5" i="20"/>
  <c r="E5" i="20"/>
  <c r="C7" i="20"/>
  <c r="E7" i="20"/>
  <c r="C9" i="20"/>
  <c r="E9" i="20"/>
  <c r="C11" i="20"/>
  <c r="E11" i="20"/>
  <c r="C3" i="19"/>
  <c r="C2" i="19" s="1"/>
  <c r="E3" i="19"/>
  <c r="E2" i="19" s="1"/>
  <c r="C5" i="19"/>
  <c r="E5" i="19"/>
  <c r="C7" i="19"/>
  <c r="E7" i="19"/>
  <c r="C9" i="19"/>
  <c r="E9" i="19"/>
  <c r="C11" i="19"/>
  <c r="E11" i="19"/>
  <c r="C3" i="18"/>
  <c r="C2" i="18" s="1"/>
  <c r="E3" i="18"/>
  <c r="E2" i="18" s="1"/>
  <c r="C5" i="18"/>
  <c r="E5" i="18"/>
  <c r="C7" i="18"/>
  <c r="E7" i="18"/>
  <c r="C9" i="18"/>
  <c r="E9" i="18"/>
  <c r="C11" i="18"/>
  <c r="E11" i="18"/>
  <c r="C3" i="17"/>
  <c r="C2" i="17" s="1"/>
  <c r="E3" i="17"/>
  <c r="E2" i="17" s="1"/>
  <c r="C5" i="17"/>
  <c r="E5" i="17"/>
  <c r="C7" i="17"/>
  <c r="E7" i="17"/>
  <c r="C9" i="17"/>
  <c r="E9" i="17"/>
  <c r="C11" i="17"/>
  <c r="E11" i="17"/>
  <c r="C3" i="16"/>
  <c r="C2" i="16" s="1"/>
  <c r="E3" i="16"/>
  <c r="E2" i="16" s="1"/>
  <c r="C5" i="16"/>
  <c r="E5" i="16"/>
  <c r="C7" i="16"/>
  <c r="E7" i="16"/>
  <c r="C9" i="16"/>
  <c r="E9" i="16"/>
  <c r="C11" i="16"/>
  <c r="E11" i="16"/>
  <c r="C3" i="14"/>
  <c r="C2" i="14" s="1"/>
  <c r="E3" i="14"/>
  <c r="E2" i="14" s="1"/>
  <c r="G3" i="14"/>
  <c r="G2" i="14" s="1"/>
  <c r="C7" i="14"/>
  <c r="E7" i="14"/>
  <c r="G7" i="14"/>
  <c r="C11" i="14"/>
  <c r="E11" i="14"/>
  <c r="G11" i="14"/>
  <c r="B3" i="14"/>
  <c r="D3" i="14"/>
  <c r="D2" i="14" s="1"/>
  <c r="F3" i="14"/>
  <c r="F2" i="14" s="1"/>
  <c r="B5" i="14"/>
  <c r="D5" i="14"/>
  <c r="F5" i="14"/>
  <c r="H5" i="14"/>
  <c r="B7" i="14"/>
  <c r="D7" i="14"/>
  <c r="F7" i="14"/>
  <c r="B9" i="14"/>
  <c r="D9" i="14"/>
  <c r="F9" i="14"/>
  <c r="H9" i="14"/>
  <c r="B11" i="14"/>
  <c r="D11" i="14"/>
  <c r="F11" i="14"/>
  <c r="B13" i="14"/>
  <c r="C5" i="14"/>
  <c r="E5" i="14"/>
  <c r="C9" i="14"/>
  <c r="E9" i="14"/>
  <c r="B2" i="14" l="1"/>
</calcChain>
</file>

<file path=xl/sharedStrings.xml><?xml version="1.0" encoding="utf-8"?>
<sst xmlns="http://schemas.openxmlformats.org/spreadsheetml/2006/main" count="95" uniqueCount="49">
  <si>
    <t>Notes</t>
  </si>
  <si>
    <t>Paramètres du Calendrier</t>
  </si>
  <si>
    <t>Année</t>
  </si>
  <si>
    <t>Début de la semaine</t>
  </si>
  <si>
    <t>LUNDI</t>
  </si>
  <si>
    <t>BAD CHAMPIONNAT NATIONAL 15H/20H</t>
  </si>
  <si>
    <t>BAD STAGE JEUNES  9H/12H30</t>
  </si>
  <si>
    <t>BAD FETE DU CLUB 10H/19H</t>
  </si>
  <si>
    <t>BASKET CHAMPIONNAT ADULTES ET JEUNES</t>
  </si>
  <si>
    <t>BASKET STAGE DE PERFECTIONNEMENT U15/U18</t>
  </si>
  <si>
    <t>BASKETCHAMPIONNAT ADULTES ET JEUNES</t>
  </si>
  <si>
    <t>BASKET STAGE COHESION</t>
  </si>
  <si>
    <t>BASKET TOURNOI ANNUEL JEUNES ET SENIORS</t>
  </si>
  <si>
    <t>BASKET FINALES CHAMPIONNAT JEUNE PROJET CANDIDATURE</t>
  </si>
  <si>
    <t>BASKET TOURNOI ANNUEL</t>
  </si>
  <si>
    <t>BASKET JOURNEE PORTES OUVERTES 17H/19H</t>
  </si>
  <si>
    <t>COMITE DES FETES SOIREE DANSANTE 10H/3H</t>
  </si>
  <si>
    <t>COMITE DES FETES BAL POPULAIRE 10H/2H00</t>
  </si>
  <si>
    <t>GYM JOURNEE INTERNATIONALE DU YOGA 10H/11H15</t>
  </si>
  <si>
    <r>
      <t xml:space="preserve">NANCY AICLOOLED  RASSEMBLEMENT VOITURES ANCIENNES + </t>
    </r>
    <r>
      <rPr>
        <b/>
        <sz val="11"/>
        <color rgb="FFFF0000"/>
        <rFont val="Lucida Sans"/>
        <family val="2"/>
        <scheme val="minor"/>
      </rPr>
      <t>AUVENT</t>
    </r>
  </si>
  <si>
    <t>GONDRE LIVRES GONDREVILLE EST LUDIQUE 17H00</t>
  </si>
  <si>
    <t>PETANQUE AUVENT + TOILETTES 10H30-21H00</t>
  </si>
  <si>
    <t>PETANQUE AUVENT + TOILETTES 10H30-21H00 JOURNEE ADHERENTS</t>
  </si>
  <si>
    <t>PETANQUE OCTOBRE ROSE AUVENT + TOILETTES 10H30-21H00</t>
  </si>
  <si>
    <t>DEPENDANSE GALA</t>
  </si>
  <si>
    <t>DEPENDANSE REPETITIONS jusqu'à 21h00</t>
  </si>
  <si>
    <t xml:space="preserve">DEPENDANSE REPETITIONS toute la journée </t>
  </si>
  <si>
    <t xml:space="preserve"> BAD CHAMPIONNAT NATIONAL 15H/20H </t>
  </si>
  <si>
    <t xml:space="preserve">BAD CHAMPIONNAT REGIONAL 7H/19H </t>
  </si>
  <si>
    <t xml:space="preserve">BAD CHAMPIONNAT NATIONAL 15H/20H </t>
  </si>
  <si>
    <t xml:space="preserve">CHAMPIONNAT NATIONAL 15H/20H </t>
  </si>
  <si>
    <r>
      <t xml:space="preserve">ASGV LOTO à partir de 13H00 </t>
    </r>
    <r>
      <rPr>
        <b/>
        <sz val="11"/>
        <color theme="4"/>
        <rFont val="Lucida Sans"/>
        <family val="2"/>
        <scheme val="minor"/>
      </rPr>
      <t xml:space="preserve"> </t>
    </r>
    <r>
      <rPr>
        <b/>
        <sz val="11"/>
        <rFont val="Lucida Sans"/>
        <family val="2"/>
        <scheme val="minor"/>
      </rPr>
      <t xml:space="preserve">POUR INSTALLATION </t>
    </r>
  </si>
  <si>
    <r>
      <t xml:space="preserve">APEG CARNAVAL + BOURSE AUX JOUETS + </t>
    </r>
    <r>
      <rPr>
        <b/>
        <sz val="11"/>
        <color rgb="FFFF0000"/>
        <rFont val="Lucida Sans"/>
        <family val="2"/>
        <scheme val="minor"/>
      </rPr>
      <t>auvent</t>
    </r>
    <r>
      <rPr>
        <b/>
        <sz val="11"/>
        <color theme="1" tint="0.34998626667073579"/>
        <rFont val="Lucida Sans"/>
        <family val="2"/>
        <charset val="238"/>
        <scheme val="minor"/>
      </rPr>
      <t xml:space="preserve"> 10h/17h</t>
    </r>
  </si>
  <si>
    <t>BAD TOURNOI DES GONDREVILLOIS 7H/21H</t>
  </si>
  <si>
    <t xml:space="preserve">BAD TOURNOI DES GONDREVILLOIS 7H/21H </t>
  </si>
  <si>
    <t xml:space="preserve"> BASKETCHAMPIONNAT ADULTES ET JEUNES</t>
  </si>
  <si>
    <t>GONDRE LIVRES FESTIVAL GONDREVILLE EST LUDIQUE  10H/18H30</t>
  </si>
  <si>
    <t xml:space="preserve">APEG CARNAVAL à partir de 14H00 </t>
  </si>
  <si>
    <t>JUDO LES PETITS TIGRES 9h00/17h00</t>
  </si>
  <si>
    <r>
      <rPr>
        <b/>
        <sz val="11"/>
        <color rgb="FFFF0000"/>
        <rFont val="Lucida Sans"/>
        <family val="2"/>
        <scheme val="minor"/>
      </rPr>
      <t xml:space="preserve"> </t>
    </r>
    <r>
      <rPr>
        <b/>
        <sz val="11"/>
        <color theme="1" tint="0.34998626667073579"/>
        <rFont val="Lucida Sans"/>
        <family val="2"/>
        <scheme val="minor"/>
      </rPr>
      <t>APEG LOTO 10h00/23h00</t>
    </r>
  </si>
  <si>
    <t>APEG LOTO / JEUX ENFANTS / PETANQUE AUVENT + TOILETTES 10H30-21H00</t>
  </si>
  <si>
    <r>
      <t>ASG VETERANS TOURNOI PETANQUE</t>
    </r>
    <r>
      <rPr>
        <b/>
        <sz val="11"/>
        <color rgb="FFFF0000"/>
        <rFont val="Lucida Sans"/>
        <family val="2"/>
        <scheme val="minor"/>
      </rPr>
      <t xml:space="preserve"> + AUVENT</t>
    </r>
  </si>
  <si>
    <r>
      <t xml:space="preserve">BASKET WE CLUB + </t>
    </r>
    <r>
      <rPr>
        <b/>
        <sz val="11"/>
        <color rgb="FFFF0000"/>
        <rFont val="Lucida Sans"/>
        <family val="2"/>
        <scheme val="minor"/>
      </rPr>
      <t>AUVENT</t>
    </r>
  </si>
  <si>
    <r>
      <rPr>
        <b/>
        <sz val="11"/>
        <rFont val="Lucida Sans"/>
        <family val="2"/>
        <scheme val="minor"/>
      </rPr>
      <t>COMITE DES FETES FETE DE LA MUSIQUE 10H/2H00</t>
    </r>
    <r>
      <rPr>
        <b/>
        <sz val="11"/>
        <color rgb="FFFF0000"/>
        <rFont val="Lucida Sans"/>
        <family val="2"/>
        <scheme val="minor"/>
      </rPr>
      <t xml:space="preserve">   en fonction du temps halle (mairie si soleil) si pluie salle des sports    </t>
    </r>
  </si>
  <si>
    <t xml:space="preserve">DEPENDANSE REPETITIONS jusqu'à 17h30 BASKET EN FAMILLE 17H30/19H30 </t>
  </si>
  <si>
    <t>AS GONDREVILLEY / FUTSALL DISTRICT U11 TOUTE LA JOURNEE</t>
  </si>
  <si>
    <t>PETANQUE / TOURNOI PLACE DE LA GREVE + AUVENT + WC SALLE DES SPORTS</t>
  </si>
  <si>
    <t>BASKET CHAMPIONNAT SENIORS MATIN 9H/12H30</t>
  </si>
  <si>
    <t>Fête du Judo / journée / salle des sports + auvent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</si>
</sst>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4">
    <font>
      <sz val="11"/>
      <color theme="1" tint="0.24994659260841701"/>
      <name val="Lucida Sans"/>
      <family val="2"/>
      <scheme val="minor"/>
    </font>
    <font>
      <sz val="11"/>
      <color theme="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sz val="11"/>
      <color rgb="FF3F3F76"/>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sz val="11"/>
      <color rgb="FFFF0000"/>
      <name val="Lucida Sans"/>
      <family val="2"/>
      <scheme val="minor"/>
    </font>
    <font>
      <i/>
      <sz val="11"/>
      <color rgb="FF7F7F7F"/>
      <name val="Lucida Sans"/>
      <family val="2"/>
      <scheme val="minor"/>
    </font>
    <font>
      <b/>
      <sz val="11"/>
      <color theme="1"/>
      <name val="Lucida Sans"/>
      <family val="2"/>
      <scheme val="minor"/>
    </font>
    <font>
      <b/>
      <sz val="11"/>
      <name val="Lucida Sans"/>
      <family val="2"/>
      <scheme val="minor"/>
    </font>
    <font>
      <b/>
      <sz val="11"/>
      <color theme="4"/>
      <name val="Lucida Sans"/>
      <family val="2"/>
      <scheme val="minor"/>
    </font>
    <font>
      <b/>
      <sz val="11"/>
      <color rgb="FFFF0000"/>
      <name val="Lucida Sans"/>
      <family val="2"/>
      <scheme val="minor"/>
    </font>
  </fonts>
  <fills count="49">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0" fillId="6" borderId="0" applyBorder="0" applyProtection="0">
      <alignment horizontal="left" vertical="top" wrapText="1" indent="1"/>
    </xf>
    <xf numFmtId="0" fontId="8" fillId="0" borderId="0" applyFill="0" applyProtection="0"/>
    <xf numFmtId="0" fontId="11" fillId="0" borderId="0" applyFill="0" applyProtection="0"/>
    <xf numFmtId="0" fontId="15" fillId="2" borderId="0">
      <alignment vertical="center"/>
    </xf>
    <xf numFmtId="0" fontId="16" fillId="0" borderId="4">
      <alignment horizontal="left" vertical="center" indent="1"/>
    </xf>
    <xf numFmtId="166" fontId="10" fillId="7" borderId="0">
      <alignment horizontal="left" wrapText="1" indent="1"/>
    </xf>
    <xf numFmtId="166" fontId="14" fillId="0" borderId="0">
      <alignment horizontal="left" indent="1"/>
    </xf>
    <xf numFmtId="0" fontId="13" fillId="0" borderId="0" applyAlignment="0">
      <alignment horizontal="left"/>
    </xf>
    <xf numFmtId="0" fontId="21" fillId="21" borderId="0" applyNumberFormat="0" applyBorder="0" applyAlignment="0" applyProtection="0"/>
    <xf numFmtId="0" fontId="22" fillId="22" borderId="0" applyNumberFormat="0" applyBorder="0" applyAlignment="0" applyProtection="0"/>
    <xf numFmtId="0" fontId="23" fillId="23" borderId="0" applyNumberFormat="0" applyBorder="0" applyAlignment="0" applyProtection="0"/>
    <xf numFmtId="0" fontId="24" fillId="24" borderId="11" applyNumberFormat="0" applyAlignment="0" applyProtection="0"/>
    <xf numFmtId="0" fontId="25" fillId="25" borderId="12" applyNumberFormat="0" applyAlignment="0" applyProtection="0"/>
    <xf numFmtId="0" fontId="26" fillId="25" borderId="11" applyNumberFormat="0" applyAlignment="0" applyProtection="0"/>
    <xf numFmtId="0" fontId="27" fillId="0" borderId="13" applyNumberFormat="0" applyFill="0" applyAlignment="0" applyProtection="0"/>
    <xf numFmtId="0" fontId="4" fillId="26" borderId="14" applyNumberFormat="0" applyAlignment="0" applyProtection="0"/>
    <xf numFmtId="0" fontId="28" fillId="0" borderId="0" applyNumberFormat="0" applyFill="0" applyBorder="0" applyAlignment="0" applyProtection="0"/>
    <xf numFmtId="0" fontId="11" fillId="27" borderId="15" applyNumberFormat="0" applyFont="0" applyAlignment="0" applyProtection="0"/>
    <xf numFmtId="0" fontId="29" fillId="0" borderId="0" applyNumberFormat="0" applyFill="0" applyBorder="0" applyAlignment="0" applyProtection="0"/>
    <xf numFmtId="0" fontId="30" fillId="0" borderId="16" applyNumberFormat="0" applyFill="0" applyAlignment="0" applyProtection="0"/>
    <xf numFmtId="0" fontId="1" fillId="28" borderId="0" applyNumberFormat="0" applyBorder="0" applyAlignment="0" applyProtection="0"/>
    <xf numFmtId="0" fontId="1"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0"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20"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72">
    <xf numFmtId="0" fontId="0" fillId="0" borderId="0" xfId="0">
      <alignment vertical="top"/>
    </xf>
    <xf numFmtId="0" fontId="0" fillId="2" borderId="0" xfId="0" applyFill="1">
      <alignment vertical="top"/>
    </xf>
    <xf numFmtId="0" fontId="3" fillId="0" borderId="0" xfId="0" applyFont="1">
      <alignment vertical="top"/>
    </xf>
    <xf numFmtId="0" fontId="0" fillId="0" borderId="0" xfId="0" applyAlignment="1">
      <alignment horizontal="left" indent="1"/>
    </xf>
    <xf numFmtId="0" fontId="0" fillId="2" borderId="0" xfId="0" applyFill="1" applyAlignment="1">
      <alignment horizontal="right"/>
    </xf>
    <xf numFmtId="0" fontId="16" fillId="0" borderId="4" xfId="15">
      <alignment horizontal="left" vertical="center" indent="1"/>
    </xf>
    <xf numFmtId="0" fontId="17" fillId="0" borderId="0" xfId="13" applyFont="1" applyAlignment="1">
      <alignment horizontal="right"/>
    </xf>
    <xf numFmtId="0" fontId="10" fillId="8" borderId="8" xfId="11" applyFill="1" applyBorder="1" applyAlignment="1">
      <alignment vertical="top" wrapText="1"/>
    </xf>
    <xf numFmtId="0" fontId="13" fillId="0" borderId="0" xfId="18" applyAlignment="1">
      <alignment horizontal="left"/>
    </xf>
    <xf numFmtId="0" fontId="17" fillId="0" borderId="0" xfId="13" applyFont="1" applyAlignment="1">
      <alignment horizontal="right" vertical="top"/>
    </xf>
    <xf numFmtId="0" fontId="13" fillId="0" borderId="0" xfId="18" applyAlignment="1">
      <alignment horizontal="left" vertical="top"/>
    </xf>
    <xf numFmtId="0" fontId="6" fillId="9" borderId="0" xfId="5" applyFill="1" applyBorder="1" applyAlignment="1">
      <alignment horizontal="left" vertical="center"/>
    </xf>
    <xf numFmtId="0" fontId="8" fillId="9" borderId="0" xfId="2" applyFill="1" applyBorder="1" applyAlignment="1">
      <alignment vertical="center"/>
    </xf>
    <xf numFmtId="0" fontId="15" fillId="11" borderId="0" xfId="14" applyFill="1">
      <alignment vertical="center"/>
    </xf>
    <xf numFmtId="0" fontId="6" fillId="11" borderId="0" xfId="5" applyFill="1" applyBorder="1" applyAlignment="1">
      <alignment horizontal="left" vertical="center"/>
    </xf>
    <xf numFmtId="0" fontId="8" fillId="11" borderId="0" xfId="2" applyFill="1" applyBorder="1" applyAlignment="1">
      <alignment vertical="center"/>
    </xf>
    <xf numFmtId="0" fontId="6" fillId="11" borderId="0" xfId="5" applyFill="1" applyAlignment="1">
      <alignment horizontal="left" vertical="center"/>
    </xf>
    <xf numFmtId="0" fontId="15" fillId="12" borderId="0" xfId="14" applyFill="1">
      <alignment vertical="center"/>
    </xf>
    <xf numFmtId="0" fontId="6" fillId="12" borderId="0" xfId="5" applyFill="1" applyBorder="1" applyAlignment="1">
      <alignment horizontal="left" vertical="center"/>
    </xf>
    <xf numFmtId="0" fontId="8" fillId="12" borderId="0" xfId="2" applyFill="1" applyBorder="1" applyAlignment="1">
      <alignment vertical="center"/>
    </xf>
    <xf numFmtId="0" fontId="6" fillId="12" borderId="0" xfId="5" applyFill="1" applyBorder="1" applyAlignment="1">
      <alignment horizontal="right" vertical="center"/>
    </xf>
    <xf numFmtId="0" fontId="15" fillId="13" borderId="0" xfId="14" applyFill="1">
      <alignment vertical="center"/>
    </xf>
    <xf numFmtId="0" fontId="6" fillId="13" borderId="0" xfId="5" applyFill="1" applyBorder="1" applyAlignment="1">
      <alignment horizontal="left" vertical="center"/>
    </xf>
    <xf numFmtId="0" fontId="8" fillId="13" borderId="0" xfId="2" applyFill="1" applyBorder="1" applyAlignment="1">
      <alignment vertical="center"/>
    </xf>
    <xf numFmtId="0" fontId="6" fillId="13" borderId="0" xfId="5" applyFill="1" applyBorder="1" applyAlignment="1">
      <alignment horizontal="right" vertical="center"/>
    </xf>
    <xf numFmtId="0" fontId="15" fillId="9" borderId="0" xfId="14" applyFill="1">
      <alignment vertical="center"/>
    </xf>
    <xf numFmtId="0" fontId="6" fillId="9" borderId="0" xfId="5" applyFill="1" applyBorder="1" applyAlignment="1">
      <alignment horizontal="right" vertical="center"/>
    </xf>
    <xf numFmtId="0" fontId="15" fillId="14" borderId="0" xfId="14" applyFill="1">
      <alignment vertical="center"/>
    </xf>
    <xf numFmtId="0" fontId="6" fillId="14" borderId="0" xfId="5" applyFill="1" applyBorder="1" applyAlignment="1">
      <alignment horizontal="left" vertical="center"/>
    </xf>
    <xf numFmtId="0" fontId="8" fillId="14" borderId="0" xfId="2" applyFill="1" applyBorder="1" applyAlignment="1">
      <alignment vertical="center"/>
    </xf>
    <xf numFmtId="0" fontId="6" fillId="14" borderId="0" xfId="5" applyFill="1" applyBorder="1" applyAlignment="1">
      <alignment horizontal="right" vertical="center"/>
    </xf>
    <xf numFmtId="0" fontId="18" fillId="10" borderId="0" xfId="14" applyFont="1" applyFill="1">
      <alignment vertical="center"/>
    </xf>
    <xf numFmtId="0" fontId="19" fillId="10" borderId="0" xfId="5" applyFont="1" applyFill="1" applyBorder="1" applyAlignment="1">
      <alignment horizontal="left" vertical="center"/>
    </xf>
    <xf numFmtId="0" fontId="20" fillId="10" borderId="0" xfId="2" applyFont="1" applyFill="1" applyBorder="1" applyAlignment="1">
      <alignment vertical="center"/>
    </xf>
    <xf numFmtId="0" fontId="19" fillId="10" borderId="0" xfId="5" applyFont="1" applyFill="1" applyBorder="1" applyAlignment="1">
      <alignment horizontal="right" vertical="center"/>
    </xf>
    <xf numFmtId="0" fontId="15" fillId="15" borderId="0" xfId="14" applyFill="1">
      <alignment vertical="center"/>
    </xf>
    <xf numFmtId="0" fontId="6" fillId="15" borderId="0" xfId="5" applyFill="1" applyBorder="1" applyAlignment="1">
      <alignment horizontal="left" vertical="center"/>
    </xf>
    <xf numFmtId="0" fontId="8" fillId="15" borderId="0" xfId="2" applyFill="1" applyBorder="1" applyAlignment="1">
      <alignment vertical="center"/>
    </xf>
    <xf numFmtId="0" fontId="6" fillId="15" borderId="0" xfId="5" applyFill="1" applyBorder="1" applyAlignment="1">
      <alignment horizontal="right" vertical="center"/>
    </xf>
    <xf numFmtId="0" fontId="15" fillId="16" borderId="0" xfId="14" applyFill="1">
      <alignment vertical="center"/>
    </xf>
    <xf numFmtId="0" fontId="6" fillId="16" borderId="0" xfId="5" applyFill="1" applyBorder="1" applyAlignment="1">
      <alignment horizontal="left" vertical="center"/>
    </xf>
    <xf numFmtId="0" fontId="8" fillId="16" borderId="0" xfId="2" applyFill="1" applyBorder="1" applyAlignment="1">
      <alignment vertical="center"/>
    </xf>
    <xf numFmtId="0" fontId="6" fillId="16" borderId="0" xfId="5" applyFill="1" applyBorder="1" applyAlignment="1">
      <alignment horizontal="right" vertical="center"/>
    </xf>
    <xf numFmtId="0" fontId="15" fillId="17" borderId="0" xfId="14" applyFill="1">
      <alignment vertical="center"/>
    </xf>
    <xf numFmtId="0" fontId="6" fillId="17" borderId="0" xfId="5" applyFill="1" applyBorder="1" applyAlignment="1">
      <alignment horizontal="left" vertical="center"/>
    </xf>
    <xf numFmtId="0" fontId="8" fillId="17" borderId="0" xfId="2" applyFill="1" applyBorder="1" applyAlignment="1">
      <alignment vertical="center"/>
    </xf>
    <xf numFmtId="0" fontId="6" fillId="17" borderId="0" xfId="5" applyFill="1" applyBorder="1" applyAlignment="1">
      <alignment horizontal="right" vertical="center"/>
    </xf>
    <xf numFmtId="0" fontId="6" fillId="18" borderId="0" xfId="5" applyFill="1" applyBorder="1" applyAlignment="1">
      <alignment horizontal="left" vertical="center"/>
    </xf>
    <xf numFmtId="0" fontId="8" fillId="18" borderId="0" xfId="2" applyFill="1" applyBorder="1" applyAlignment="1">
      <alignment vertical="center"/>
    </xf>
    <xf numFmtId="0" fontId="6" fillId="18" borderId="0" xfId="5" applyFill="1" applyBorder="1" applyAlignment="1">
      <alignment horizontal="right" vertical="center"/>
    </xf>
    <xf numFmtId="0" fontId="6" fillId="19" borderId="0" xfId="5" applyFill="1" applyBorder="1" applyAlignment="1">
      <alignment horizontal="left" vertical="center"/>
    </xf>
    <xf numFmtId="0" fontId="8" fillId="19" borderId="0" xfId="2" applyFill="1" applyBorder="1" applyAlignment="1">
      <alignment vertical="center"/>
    </xf>
    <xf numFmtId="0" fontId="6" fillId="19" borderId="0" xfId="5" applyFill="1" applyBorder="1" applyAlignment="1">
      <alignment horizontal="right" vertical="center"/>
    </xf>
    <xf numFmtId="0" fontId="18" fillId="18" borderId="0" xfId="14" applyFont="1" applyFill="1">
      <alignment vertical="center"/>
    </xf>
    <xf numFmtId="0" fontId="15" fillId="20" borderId="0" xfId="14" applyFill="1">
      <alignment vertical="center"/>
    </xf>
    <xf numFmtId="0" fontId="6" fillId="20" borderId="0" xfId="5" applyFill="1" applyBorder="1" applyAlignment="1">
      <alignment horizontal="left" vertical="center"/>
    </xf>
    <xf numFmtId="0" fontId="8" fillId="20" borderId="0" xfId="2" applyFill="1" applyBorder="1" applyAlignment="1">
      <alignment vertical="center"/>
    </xf>
    <xf numFmtId="0" fontId="6" fillId="20" borderId="0" xfId="5" applyFill="1" applyBorder="1" applyAlignment="1">
      <alignment horizontal="right" vertical="center"/>
    </xf>
    <xf numFmtId="0" fontId="18" fillId="19" borderId="0" xfId="14" applyFont="1" applyFill="1">
      <alignment vertical="center"/>
    </xf>
    <xf numFmtId="166" fontId="14" fillId="0" borderId="0" xfId="17">
      <alignment horizontal="left" indent="1"/>
    </xf>
    <xf numFmtId="166" fontId="14" fillId="7" borderId="0" xfId="16" applyFont="1">
      <alignment horizontal="left" wrapText="1" indent="1"/>
    </xf>
    <xf numFmtId="166" fontId="10" fillId="7" borderId="0" xfId="16">
      <alignment horizontal="left" wrapText="1" indent="1"/>
    </xf>
    <xf numFmtId="166" fontId="0" fillId="0" borderId="0" xfId="0" applyNumberFormat="1">
      <alignment vertical="top"/>
    </xf>
    <xf numFmtId="166" fontId="12" fillId="8" borderId="5" xfId="0" applyNumberFormat="1" applyFont="1" applyFill="1" applyBorder="1" applyAlignment="1">
      <alignment horizontal="left" indent="1"/>
    </xf>
    <xf numFmtId="166" fontId="14" fillId="0" borderId="0" xfId="17" applyAlignment="1">
      <alignment horizontal="left" wrapText="1" indent="1"/>
    </xf>
    <xf numFmtId="166" fontId="10" fillId="8" borderId="0" xfId="16" applyFill="1">
      <alignment horizontal="left" wrapText="1" indent="1"/>
    </xf>
    <xf numFmtId="166" fontId="14" fillId="8" borderId="0" xfId="17" applyFill="1" applyAlignment="1">
      <alignment horizontal="left" wrapText="1"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6" fillId="0" borderId="4" xfId="15" applyAlignment="1">
      <alignment horizontal="center" vertical="center"/>
    </xf>
  </cellXfs>
  <cellStyles count="52">
    <cellStyle name="20 % - Accent1" xfId="31" builtinId="30" customBuiltin="1"/>
    <cellStyle name="20 % - Accent2" xfId="34" builtinId="34" customBuiltin="1"/>
    <cellStyle name="20 % - Accent3" xfId="38" builtinId="38" customBuiltin="1"/>
    <cellStyle name="20 % - Accent4" xfId="42" builtinId="42" customBuiltin="1"/>
    <cellStyle name="20 % - Accent5" xfId="45" builtinId="46" customBuiltin="1"/>
    <cellStyle name="20 % - Accent6" xfId="49" builtinId="50" customBuiltin="1"/>
    <cellStyle name="40 % - Accent1" xfId="1" builtinId="31" customBuiltin="1"/>
    <cellStyle name="40 % - Accent2" xfId="35" builtinId="35" customBuiltin="1"/>
    <cellStyle name="40 % - Accent3" xfId="39" builtinId="39" customBuiltin="1"/>
    <cellStyle name="40 % - Accent4" xfId="43" builtinId="43" customBuiltin="1"/>
    <cellStyle name="40 % - Accent5" xfId="46" builtinId="47" customBuiltin="1"/>
    <cellStyle name="40 % - Accent6" xfId="50"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7" builtinId="48" customBuiltin="1"/>
    <cellStyle name="60 % - Accent6" xfId="51" builtinId="52" customBuiltin="1"/>
    <cellStyle name="À bandes" xfId="16" xr:uid="{372A1842-8DB4-4B05-A4F9-194B0B56EABA}"/>
    <cellStyle name="Accent1" xfId="3" builtinId="29" customBuiltin="1"/>
    <cellStyle name="Accent2" xfId="33" builtinId="33" customBuiltin="1"/>
    <cellStyle name="Accent3" xfId="37" builtinId="37" customBuiltin="1"/>
    <cellStyle name="Accent4" xfId="41" builtinId="41" customBuiltin="1"/>
    <cellStyle name="Accent5" xfId="4" builtinId="45" customBuiltin="1"/>
    <cellStyle name="Accent6" xfId="48" builtinId="49" customBuiltin="1"/>
    <cellStyle name="Avertissement" xfId="27" builtinId="11" customBuiltin="1"/>
    <cellStyle name="Calcul" xfId="24" builtinId="22" customBuiltin="1"/>
    <cellStyle name="Cellule liée" xfId="25" builtinId="24" customBuiltin="1"/>
    <cellStyle name="Entrée" xfId="22" builtinId="20" customBuiltin="1"/>
    <cellStyle name="Entrée des paramètres" xfId="18" xr:uid="{8F0303C9-060A-4378-B3BA-99408B995F90}"/>
    <cellStyle name="Insatisfaisant" xfId="20" builtinId="27" customBuiltin="1"/>
    <cellStyle name="Jour" xfId="17" xr:uid="{CB09B5E3-8995-4BCC-99D7-4E3B52C29B71}"/>
    <cellStyle name="Milliers" xfId="6" builtinId="3" customBuiltin="1"/>
    <cellStyle name="Milliers [0]" xfId="7" builtinId="6" customBuiltin="1"/>
    <cellStyle name="Mois" xfId="14" xr:uid="{0620BD55-CC6D-4E32-846C-ED1E5CA86C76}"/>
    <cellStyle name="Monétaire" xfId="8" builtinId="4" customBuiltin="1"/>
    <cellStyle name="Monétaire [0]" xfId="9" builtinId="7" customBuiltin="1"/>
    <cellStyle name="Neutre" xfId="21" builtinId="28" customBuiltin="1"/>
    <cellStyle name="Nom du jour" xfId="15" xr:uid="{F4C59F2B-B807-4231-B5C0-B51F441FA314}"/>
    <cellStyle name="Normal" xfId="0" builtinId="0" customBuiltin="1"/>
    <cellStyle name="Note" xfId="28" builtinId="10" customBuiltin="1"/>
    <cellStyle name="Pourcentage" xfId="10" builtinId="5" customBuiltin="1"/>
    <cellStyle name="Satisfaisant" xfId="19" builtinId="26" customBuiltin="1"/>
    <cellStyle name="Sortie" xfId="23" builtinId="21" customBuiltin="1"/>
    <cellStyle name="Texte explicatif" xfId="29" builtinId="53" customBuiltin="1"/>
    <cellStyle name="Titre" xfId="5" builtinId="15" customBuiltin="1"/>
    <cellStyle name="Titre 1" xfId="2" builtinId="16" customBuiltin="1"/>
    <cellStyle name="Titre 2" xfId="12" builtinId="17" customBuiltin="1"/>
    <cellStyle name="Titre 3" xfId="13" builtinId="18" customBuiltin="1"/>
    <cellStyle name="Titre 4" xfId="11" builtinId="19" customBuiltin="1"/>
    <cellStyle name="Total" xfId="30" builtinId="25" customBuiltin="1"/>
    <cellStyle name="Vérification" xfId="26" builtinId="23" customBuiltin="1"/>
  </cellStyles>
  <dxfs count="3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autoPageBreaks="0" fitToPage="1"/>
  </sheetPr>
  <dimension ref="A1:K14"/>
  <sheetViews>
    <sheetView showGridLines="0" zoomScale="90" zoomScaleNormal="90" workbookViewId="0">
      <selection activeCell="J6" sqref="J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8.6640625" bestFit="1" customWidth="1"/>
    <col min="11" max="11" width="13.77734375" customWidth="1"/>
  </cols>
  <sheetData>
    <row r="1" spans="1:11" s="1" customFormat="1" ht="60" customHeight="1">
      <c r="A1"/>
      <c r="B1" s="13" t="str">
        <f>"Janvier "&amp;AnnéeCalendrier</f>
        <v>Janvier 2026</v>
      </c>
      <c r="C1" s="14"/>
      <c r="D1" s="14"/>
      <c r="E1" s="15"/>
      <c r="F1" s="15"/>
      <c r="G1" s="15"/>
      <c r="H1" s="16"/>
    </row>
    <row r="2" spans="1:11" s="2" customFormat="1" ht="21.75" customHeight="1">
      <c r="A2"/>
      <c r="B2" s="5" t="str">
        <f>DébutSemaine</f>
        <v>LUNDI</v>
      </c>
      <c r="C2" s="5" t="str">
        <f t="shared" ref="C2:H2" si="0">UPPER(TEXT(C3,"jjjj"))</f>
        <v>MARDI</v>
      </c>
      <c r="D2" s="5" t="str">
        <f t="shared" si="0"/>
        <v>MERCREDI</v>
      </c>
      <c r="E2" s="5" t="str">
        <f t="shared" si="0"/>
        <v>JEUDI</v>
      </c>
      <c r="F2" s="5" t="str">
        <f t="shared" si="0"/>
        <v>VENDREDI</v>
      </c>
      <c r="G2" s="5" t="str">
        <f t="shared" si="0"/>
        <v>SAMEDI</v>
      </c>
      <c r="H2" s="5" t="str">
        <f t="shared" si="0"/>
        <v>DIMANCHE</v>
      </c>
      <c r="J2" s="71" t="s">
        <v>1</v>
      </c>
      <c r="K2" s="71"/>
    </row>
    <row r="3" spans="1:11" s="3" customFormat="1" ht="19.5" customHeight="1">
      <c r="A3"/>
      <c r="B3" s="59">
        <f t="array" ref="B3:H3">JoursEtSemaines+DATE(AnnéeCalendrier,1,1)-WEEKDAY(DATE(AnnéeCalendrier,1,1),(DébutSemaine="Lundi")+1)+1</f>
        <v>46020</v>
      </c>
      <c r="C3" s="59">
        <v>46021</v>
      </c>
      <c r="D3" s="59">
        <v>46022</v>
      </c>
      <c r="E3" s="59">
        <v>46023</v>
      </c>
      <c r="F3" s="59">
        <v>46024</v>
      </c>
      <c r="G3" s="59">
        <v>46025</v>
      </c>
      <c r="H3" s="59">
        <v>46026</v>
      </c>
      <c r="J3" s="6" t="s">
        <v>2</v>
      </c>
      <c r="K3" s="8">
        <v>2026</v>
      </c>
    </row>
    <row r="4" spans="1:11" ht="57.95" customHeight="1">
      <c r="B4" s="59"/>
      <c r="C4" s="59"/>
      <c r="D4" s="59"/>
      <c r="E4" s="59"/>
      <c r="F4" s="59"/>
      <c r="G4" s="64"/>
      <c r="H4" s="59"/>
      <c r="J4" s="9" t="s">
        <v>3</v>
      </c>
      <c r="K4" s="10" t="s">
        <v>4</v>
      </c>
    </row>
    <row r="5" spans="1:11" s="3" customFormat="1" ht="19.5" customHeight="1">
      <c r="A5"/>
      <c r="B5" s="60">
        <f t="array" ref="B5:H5">JoursEtSemaines+DATE(AnnéeCalendrier,1,1)-WEEKDAY(DATE(AnnéeCalendrier,1,1),(DébutSemaine="Lundi")+1)+8</f>
        <v>46027</v>
      </c>
      <c r="C5" s="60">
        <v>46028</v>
      </c>
      <c r="D5" s="60">
        <v>46029</v>
      </c>
      <c r="E5" s="60">
        <v>46030</v>
      </c>
      <c r="F5" s="60">
        <v>46031</v>
      </c>
      <c r="G5" s="60">
        <v>46032</v>
      </c>
      <c r="H5" s="60">
        <v>46033</v>
      </c>
    </row>
    <row r="6" spans="1:11" ht="57.95" customHeight="1">
      <c r="B6" s="60"/>
      <c r="C6" s="60"/>
      <c r="D6" s="60"/>
      <c r="E6" s="60"/>
      <c r="F6" s="60"/>
      <c r="G6" s="60" t="s">
        <v>8</v>
      </c>
      <c r="H6" s="60" t="s">
        <v>8</v>
      </c>
      <c r="J6" s="4"/>
    </row>
    <row r="7" spans="1:11" s="3" customFormat="1" ht="19.5" customHeight="1">
      <c r="A7"/>
      <c r="B7" s="59">
        <f t="array" ref="B7:H7">JoursEtSemaines+DATE(AnnéeCalendrier,1,1)-WEEKDAY(DATE(AnnéeCalendrier,1,1),(DébutSemaine="Lundi")+1)+15</f>
        <v>46034</v>
      </c>
      <c r="C7" s="59">
        <v>46035</v>
      </c>
      <c r="D7" s="59">
        <v>46036</v>
      </c>
      <c r="E7" s="59">
        <v>46037</v>
      </c>
      <c r="F7" s="59">
        <v>46038</v>
      </c>
      <c r="G7" s="59">
        <v>46039</v>
      </c>
      <c r="H7" s="59">
        <v>46040</v>
      </c>
      <c r="J7" s="4"/>
    </row>
    <row r="8" spans="1:11" ht="57.95" customHeight="1">
      <c r="B8" s="59"/>
      <c r="C8" s="59"/>
      <c r="D8" s="59"/>
      <c r="E8" s="59"/>
      <c r="F8" s="59"/>
      <c r="G8" s="65" t="s">
        <v>27</v>
      </c>
      <c r="H8" s="66" t="s">
        <v>28</v>
      </c>
    </row>
    <row r="9" spans="1:11" s="3" customFormat="1" ht="19.5" customHeight="1">
      <c r="A9"/>
      <c r="B9" s="61">
        <f t="array" ref="B9:H9">JoursEtSemaines+DATE(AnnéeCalendrier,1,1)-WEEKDAY(DATE(AnnéeCalendrier,1,1),(DébutSemaine="Lundi")+1)+22</f>
        <v>46041</v>
      </c>
      <c r="C9" s="61">
        <v>46042</v>
      </c>
      <c r="D9" s="61">
        <v>46043</v>
      </c>
      <c r="E9" s="61">
        <v>46044</v>
      </c>
      <c r="F9" s="61">
        <v>46045</v>
      </c>
      <c r="G9" s="61">
        <v>46046</v>
      </c>
      <c r="H9" s="61">
        <v>46047</v>
      </c>
    </row>
    <row r="10" spans="1:11" ht="57.95" customHeight="1">
      <c r="B10" s="61"/>
      <c r="C10" s="61"/>
      <c r="D10" s="61"/>
      <c r="E10" s="61"/>
      <c r="F10" s="61"/>
      <c r="G10" s="61" t="s">
        <v>8</v>
      </c>
      <c r="H10" s="61" t="s">
        <v>8</v>
      </c>
    </row>
    <row r="11" spans="1:11" s="3" customFormat="1" ht="19.5" customHeight="1">
      <c r="A11"/>
      <c r="B11" s="59">
        <f t="array" ref="B11:H11">JoursEtSemaines+DATE(AnnéeCalendrier,1,1)-WEEKDAY(DATE(AnnéeCalendrier,1,1),(DébutSemaine="Lundi")+1)+29</f>
        <v>46048</v>
      </c>
      <c r="C11" s="59">
        <v>46049</v>
      </c>
      <c r="D11" s="59">
        <v>46050</v>
      </c>
      <c r="E11" s="59">
        <v>46051</v>
      </c>
      <c r="F11" s="59">
        <v>46052</v>
      </c>
      <c r="G11" s="59">
        <v>46053</v>
      </c>
      <c r="H11" s="59">
        <v>46054</v>
      </c>
    </row>
    <row r="12" spans="1:11" ht="57.95" customHeight="1">
      <c r="B12" s="59"/>
      <c r="C12" s="59"/>
      <c r="D12" s="59"/>
      <c r="E12" s="59"/>
      <c r="F12" s="59"/>
      <c r="G12" s="64" t="s">
        <v>29</v>
      </c>
      <c r="H12" s="59"/>
    </row>
    <row r="13" spans="1:11" s="3" customFormat="1" ht="19.5" customHeight="1">
      <c r="A13"/>
      <c r="B13" s="61">
        <f t="array" ref="B13:C13">JoursEtSemaines+DATE(AnnéeCalendrier,1,1)-WEEKDAY(DATE(AnnéeCalendrier,1,1),(DébutSemaine="Lundi")+1)+36</f>
        <v>46055</v>
      </c>
      <c r="C13" s="61">
        <v>46056</v>
      </c>
      <c r="D13" s="63" t="s">
        <v>0</v>
      </c>
      <c r="E13" s="67"/>
      <c r="F13" s="67"/>
      <c r="G13" s="67"/>
      <c r="H13" s="68"/>
    </row>
    <row r="14" spans="1:11" ht="57.95" customHeight="1">
      <c r="B14" s="61"/>
      <c r="C14" s="61"/>
      <c r="D14" s="7"/>
      <c r="E14" s="69"/>
      <c r="F14" s="69"/>
      <c r="G14" s="69"/>
      <c r="H14" s="70"/>
    </row>
  </sheetData>
  <mergeCells count="2">
    <mergeCell ref="E13:H14"/>
    <mergeCell ref="J2:K2"/>
  </mergeCells>
  <phoneticPr fontId="2" type="noConversion"/>
  <conditionalFormatting sqref="B13:D13">
    <cfRule type="expression" dxfId="35" priority="1">
      <formula>AND(DAY(B13)&gt;=1,DAY(B13)&lt;=15)</formula>
    </cfRule>
  </conditionalFormatting>
  <conditionalFormatting sqref="B3:G3">
    <cfRule type="expression" dxfId="34" priority="24">
      <formula>DAY(B3)&gt;8</formula>
    </cfRule>
  </conditionalFormatting>
  <conditionalFormatting sqref="B11:H11">
    <cfRule type="expression" dxfId="33" priority="25">
      <formula>AND(DAY(B11)&gt;=1,DAY(B11)&lt;=15)</formula>
    </cfRule>
  </conditionalFormatting>
  <dataValidations count="14">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FLÈCHE BAS pour ouvrir la liste déroulante, puis sur ENTRÉE pour sélectionner le jour de début de la semaine." sqref="K4" xr:uid="{00000000-0002-0000-0000-000000000000}">
      <formula1>"DIMANCHE,LUNDI"</formula1>
    </dataValidation>
    <dataValidation allowBlank="1" showInputMessage="1" showErrorMessage="1" prompt="Créez des calendriers personnalisés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2" xr:uid="{00000000-0002-0000-0000-000003000000}"/>
    <dataValidation allowBlank="1" showInputMessage="1" showErrorMessage="1" prompt="Entrez l’année dans la cellule à droite." sqref="J3" xr:uid="{00000000-0002-0000-0000-000004000000}"/>
    <dataValidation allowBlank="1" showInputMessage="1" showErrorMessage="1" prompt="Sélectionnez le jour de début de la semaine dans la cellule à droite" sqref="J4" xr:uid="{00000000-0002-0000-0000-000005000000}"/>
    <dataValidation allowBlank="1" showInputMessage="1" showErrorMessage="1" prompt="Entrez l’année dans cette cellule." sqref="K3" xr:uid="{00000000-0002-0000-0000-000006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sqref="B2" xr:uid="{00000000-0002-0000-0000-000007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8000000}"/>
    <dataValidation allowBlank="1" showErrorMessage="1" prompt="L’année dans cette cellule est automatiquement mise à jour en fonction de l’année entrée dans la cellule K2. Le calendrier ci-dessous inclut les dates des mois précédent et suivant dans une teinte plus claire" sqref="B1" xr:uid="{00000000-0002-0000-0000-000009000000}"/>
    <dataValidation allowBlank="1" showInputMessage="1" showErrorMessage="1" prompt="Jour de la semaine défini automatiquement." sqref="C2:H2" xr:uid="{00000000-0002-0000-0000-00000A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B000000}"/>
    <dataValidation allowBlank="1" showInputMessage="1" showErrorMessage="1" prompt="Entrez les Notes dans cette cellule" sqref="E13:H14" xr:uid="{00000000-0002-0000-0000-00000C000000}"/>
    <dataValidation allowBlank="1" showInputMessage="1" showErrorMessage="1" prompt="Entrez les Notes dans la cellule à droite" sqref="D13:D14" xr:uid="{00000000-0002-0000-0000-00000D000000}"/>
    <dataValidation allowBlank="1" showInputMessage="1" showErrorMessage="1" prompt="L’année figurant dans cette cellule est automatiquement mise à jour. Sélectionnez une autre année dans la cellule K3 pour modifier l’année" sqref="C1" xr:uid="{68DB1B5F-672F-42EA-B173-279D18DF96BF}"/>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topLeftCell="A3" zoomScale="90" zoomScaleNormal="90" workbookViewId="0">
      <selection activeCell="T6" sqref="T6"/>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8" t="str">
        <f>"Octobre "&amp;AnnéeCalendrier</f>
        <v>Octobre 2026</v>
      </c>
      <c r="C1" s="50"/>
      <c r="D1" s="50"/>
      <c r="E1" s="51"/>
      <c r="F1" s="51"/>
      <c r="G1" s="51"/>
      <c r="H1" s="5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JoursEtSemaines+DATE(AnnéeCalendrier,10,1)-WEEKDAY(DATE(AnnéeCalendrier,10,1),(DébutSemaine="Lundi")+1)+1</f>
        <v>46293</v>
      </c>
      <c r="C3" s="59">
        <v>46294</v>
      </c>
      <c r="D3" s="59">
        <v>46295</v>
      </c>
      <c r="E3" s="59">
        <v>46296</v>
      </c>
      <c r="F3" s="59">
        <v>46297</v>
      </c>
      <c r="G3" s="59">
        <v>46298</v>
      </c>
      <c r="H3" s="59">
        <v>46299</v>
      </c>
    </row>
    <row r="4" spans="2:8" ht="57.95" customHeight="1">
      <c r="B4" s="59"/>
      <c r="C4" s="59"/>
      <c r="D4" s="59"/>
      <c r="E4" s="59"/>
      <c r="F4" s="59"/>
      <c r="G4" s="59"/>
      <c r="H4" s="64" t="s">
        <v>23</v>
      </c>
    </row>
    <row r="5" spans="2:8" ht="19.5" customHeight="1">
      <c r="B5" s="61">
        <f t="array" ref="B5:H5">JoursEtSemaines+DATE(AnnéeCalendrier,10,1)-WEEKDAY(DATE(AnnéeCalendrier,10,1),(DébutSemaine="Lundi")+1)+8</f>
        <v>46300</v>
      </c>
      <c r="C5" s="61">
        <v>46301</v>
      </c>
      <c r="D5" s="61">
        <v>46302</v>
      </c>
      <c r="E5" s="61">
        <v>46303</v>
      </c>
      <c r="F5" s="61">
        <v>46304</v>
      </c>
      <c r="G5" s="61">
        <v>46305</v>
      </c>
      <c r="H5" s="61">
        <v>46306</v>
      </c>
    </row>
    <row r="6" spans="2:8" ht="57.95" customHeight="1">
      <c r="B6" s="61"/>
      <c r="C6" s="61"/>
      <c r="D6" s="61"/>
      <c r="E6" s="61"/>
      <c r="F6" s="61"/>
      <c r="G6" s="61"/>
      <c r="H6" s="61"/>
    </row>
    <row r="7" spans="2:8" ht="19.5" customHeight="1">
      <c r="B7" s="59">
        <f t="array" ref="B7:H7">JoursEtSemaines+DATE(AnnéeCalendrier,10,1)-WEEKDAY(DATE(AnnéeCalendrier,10,1),(DébutSemaine="Lundi")+1)+15</f>
        <v>46307</v>
      </c>
      <c r="C7" s="59">
        <v>46308</v>
      </c>
      <c r="D7" s="59">
        <v>46309</v>
      </c>
      <c r="E7" s="59">
        <v>46310</v>
      </c>
      <c r="F7" s="59">
        <v>46311</v>
      </c>
      <c r="G7" s="59">
        <v>46312</v>
      </c>
      <c r="H7" s="59">
        <v>46313</v>
      </c>
    </row>
    <row r="8" spans="2:8" ht="57.95" customHeight="1">
      <c r="B8" s="59"/>
      <c r="C8" s="59"/>
      <c r="D8" s="59"/>
      <c r="E8" s="59"/>
      <c r="F8" s="59"/>
      <c r="G8" s="59"/>
      <c r="H8" s="59"/>
    </row>
    <row r="9" spans="2:8" ht="19.5" customHeight="1">
      <c r="B9" s="61">
        <f t="array" ref="B9:H9">JoursEtSemaines+DATE(AnnéeCalendrier,10,1)-WEEKDAY(DATE(AnnéeCalendrier,10,1),(DébutSemaine="Lundi")+1)+22</f>
        <v>46314</v>
      </c>
      <c r="C9" s="61">
        <v>46315</v>
      </c>
      <c r="D9" s="61">
        <v>46316</v>
      </c>
      <c r="E9" s="61">
        <v>46317</v>
      </c>
      <c r="F9" s="61">
        <v>46318</v>
      </c>
      <c r="G9" s="61">
        <v>46319</v>
      </c>
      <c r="H9" s="61">
        <v>46320</v>
      </c>
    </row>
    <row r="10" spans="2:8" ht="57.95" customHeight="1">
      <c r="B10" s="61"/>
      <c r="C10" s="61"/>
      <c r="D10" s="61"/>
      <c r="E10" s="61"/>
      <c r="F10" s="61"/>
      <c r="G10" s="61"/>
      <c r="H10" s="61"/>
    </row>
    <row r="11" spans="2:8" ht="19.5" customHeight="1">
      <c r="B11" s="59">
        <f t="array" ref="B11:H11">JoursEtSemaines+DATE(AnnéeCalendrier,10,1)-WEEKDAY(DATE(AnnéeCalendrier,10,1),(DébutSemaine="Lundi")+1)+29</f>
        <v>46321</v>
      </c>
      <c r="C11" s="59">
        <v>46322</v>
      </c>
      <c r="D11" s="59">
        <v>46323</v>
      </c>
      <c r="E11" s="59">
        <v>46324</v>
      </c>
      <c r="F11" s="59">
        <v>46325</v>
      </c>
      <c r="G11" s="59">
        <v>46326</v>
      </c>
      <c r="H11" s="59">
        <v>46327</v>
      </c>
    </row>
    <row r="12" spans="2:8" ht="57.95" customHeight="1">
      <c r="B12" s="59"/>
      <c r="C12" s="59"/>
      <c r="D12" s="59"/>
      <c r="E12" s="59"/>
      <c r="F12" s="59"/>
      <c r="G12" s="59"/>
      <c r="H12" s="59"/>
    </row>
    <row r="13" spans="2:8" ht="19.5" customHeight="1">
      <c r="B13" s="61">
        <f t="array" ref="B13:C13">JoursEtSemaines+DATE(AnnéeCalendrier,10,1)-WEEKDAY(DATE(AnnéeCalendrier,10,1),(DébutSemaine="Lundi")+1)+36</f>
        <v>46328</v>
      </c>
      <c r="C13" s="61">
        <v>46329</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8" priority="1">
      <formula>AND(DAY(B13)&gt;=1,DAY(B13)&lt;=15)</formula>
    </cfRule>
  </conditionalFormatting>
  <conditionalFormatting sqref="B3:G3">
    <cfRule type="expression" dxfId="7"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Jour de la semaine défini automatiquement." sqref="C2:H2" xr:uid="{00000000-0002-0000-09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9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900-000003000000}"/>
    <dataValidation allowBlank="1" showInputMessage="1" showErrorMessage="1" prompt="Calendrier du mois d’octobre" sqref="A1" xr:uid="{00000000-0002-0000-0900-000005000000}"/>
    <dataValidation allowBlank="1" showInputMessage="1" showErrorMessage="1" prompt="Entrez les Notes dans la cellule à droite" sqref="D13:D14" xr:uid="{00000000-0002-0000-0900-000006000000}"/>
    <dataValidation allowBlank="1" showInputMessage="1" showErrorMessage="1" prompt="Entrez les Notes dans cette cellule" sqref="E13:H14" xr:uid="{00000000-0002-0000-09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8000000}"/>
    <dataValidation allowBlank="1" showInputMessage="1" showErrorMessage="1" prompt="L’année figurant dans cette cellule est automatiquement mise à jour. Sélectionnez une autre année dans la cellule K3 de la feuille de calcul pour modifier l’année" sqref="C1" xr:uid="{873421E6-8E6D-4E29-8E27-EC2434AD0373}"/>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3" t="str">
        <f>"Novembre "&amp;AnnéeCalendrier</f>
        <v>Novembre 2026</v>
      </c>
      <c r="C1" s="47"/>
      <c r="D1" s="47"/>
      <c r="E1" s="48"/>
      <c r="F1" s="48"/>
      <c r="G1" s="48"/>
      <c r="H1" s="49"/>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JoursEtSemaines+DATE(AnnéeCalendrier,11,1)-WEEKDAY(DATE(AnnéeCalendrier,11,1),(DébutSemaine="Lundi")+1)+1</f>
        <v>46321</v>
      </c>
      <c r="C3" s="59">
        <v>46322</v>
      </c>
      <c r="D3" s="59">
        <v>46323</v>
      </c>
      <c r="E3" s="59">
        <v>46324</v>
      </c>
      <c r="F3" s="59">
        <v>46325</v>
      </c>
      <c r="G3" s="59">
        <v>46326</v>
      </c>
      <c r="H3" s="59">
        <v>46327</v>
      </c>
    </row>
    <row r="4" spans="2:8" ht="57.95" customHeight="1">
      <c r="B4" s="59"/>
      <c r="C4" s="59"/>
      <c r="D4" s="59"/>
      <c r="E4" s="59"/>
      <c r="F4" s="59"/>
      <c r="G4" s="59"/>
      <c r="H4" s="59"/>
    </row>
    <row r="5" spans="2:8" ht="19.5" customHeight="1">
      <c r="B5" s="61">
        <f t="array" ref="B5:H5">JoursEtSemaines+DATE(AnnéeCalendrier,11,1)-WEEKDAY(DATE(AnnéeCalendrier,11,1),(DébutSemaine="Lundi")+1)+8</f>
        <v>46328</v>
      </c>
      <c r="C5" s="61">
        <v>46329</v>
      </c>
      <c r="D5" s="61">
        <v>46330</v>
      </c>
      <c r="E5" s="61">
        <v>46331</v>
      </c>
      <c r="F5" s="61">
        <v>46332</v>
      </c>
      <c r="G5" s="61">
        <v>46333</v>
      </c>
      <c r="H5" s="61">
        <v>46334</v>
      </c>
    </row>
    <row r="6" spans="2:8" ht="57.95" customHeight="1">
      <c r="B6" s="61"/>
      <c r="C6" s="61"/>
      <c r="D6" s="61"/>
      <c r="E6" s="61"/>
      <c r="F6" s="61"/>
      <c r="G6" s="61"/>
      <c r="H6" s="61"/>
    </row>
    <row r="7" spans="2:8" ht="19.5" customHeight="1">
      <c r="B7" s="59">
        <f t="array" ref="B7:H7">JoursEtSemaines+DATE(AnnéeCalendrier,11,1)-WEEKDAY(DATE(AnnéeCalendrier,11,1),(DébutSemaine="Lundi")+1)+15</f>
        <v>46335</v>
      </c>
      <c r="C7" s="59">
        <v>46336</v>
      </c>
      <c r="D7" s="59">
        <v>46337</v>
      </c>
      <c r="E7" s="59">
        <v>46338</v>
      </c>
      <c r="F7" s="59">
        <v>46339</v>
      </c>
      <c r="G7" s="59">
        <v>46340</v>
      </c>
      <c r="H7" s="59">
        <v>46341</v>
      </c>
    </row>
    <row r="8" spans="2:8" ht="57.95" customHeight="1">
      <c r="B8" s="59"/>
      <c r="C8" s="59"/>
      <c r="D8" s="59"/>
      <c r="E8" s="59"/>
      <c r="F8" s="59"/>
      <c r="G8" s="59"/>
      <c r="H8" s="59"/>
    </row>
    <row r="9" spans="2:8" ht="19.5" customHeight="1">
      <c r="B9" s="61">
        <f t="array" ref="B9:H9">JoursEtSemaines+DATE(AnnéeCalendrier,11,1)-WEEKDAY(DATE(AnnéeCalendrier,11,1),(DébutSemaine="Lundi")+1)+22</f>
        <v>46342</v>
      </c>
      <c r="C9" s="61">
        <v>46343</v>
      </c>
      <c r="D9" s="61">
        <v>46344</v>
      </c>
      <c r="E9" s="61">
        <v>46345</v>
      </c>
      <c r="F9" s="61">
        <v>46346</v>
      </c>
      <c r="G9" s="61">
        <v>46347</v>
      </c>
      <c r="H9" s="61">
        <v>46348</v>
      </c>
    </row>
    <row r="10" spans="2:8" ht="57.95" customHeight="1">
      <c r="B10" s="61"/>
      <c r="C10" s="61"/>
      <c r="D10" s="61"/>
      <c r="E10" s="61"/>
      <c r="F10" s="61"/>
      <c r="G10" s="61"/>
      <c r="H10" s="61"/>
    </row>
    <row r="11" spans="2:8" ht="19.5" customHeight="1">
      <c r="B11" s="59">
        <f t="array" ref="B11:H11">JoursEtSemaines+DATE(AnnéeCalendrier,11,1)-WEEKDAY(DATE(AnnéeCalendrier,11,1),(DébutSemaine="Lundi")+1)+29</f>
        <v>46349</v>
      </c>
      <c r="C11" s="59">
        <v>46350</v>
      </c>
      <c r="D11" s="59">
        <v>46351</v>
      </c>
      <c r="E11" s="59">
        <v>46352</v>
      </c>
      <c r="F11" s="59">
        <v>46353</v>
      </c>
      <c r="G11" s="59">
        <v>46354</v>
      </c>
      <c r="H11" s="59">
        <v>46355</v>
      </c>
    </row>
    <row r="12" spans="2:8" ht="57.95" customHeight="1">
      <c r="B12" s="59"/>
      <c r="C12" s="59"/>
      <c r="D12" s="59"/>
      <c r="E12" s="59"/>
      <c r="F12" s="59"/>
      <c r="G12" s="59"/>
      <c r="H12" s="59"/>
    </row>
    <row r="13" spans="2:8" ht="19.5" customHeight="1">
      <c r="B13" s="61">
        <f t="array" ref="B13:C13">JoursEtSemaines+DATE(AnnéeCalendrier,11,1)-WEEKDAY(DATE(AnnéeCalendrier,11,1),(DébutSemaine="Lundi")+1)+36</f>
        <v>46356</v>
      </c>
      <c r="C13" s="61">
        <v>46357</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5" priority="1">
      <formula>AND(DAY(B13)&gt;=1,DAY(B13)&lt;=15)</formula>
    </cfRule>
  </conditionalFormatting>
  <conditionalFormatting sqref="B3:G3">
    <cfRule type="expression" dxfId="4" priority="4">
      <formula>DAY(B3)&gt;8</formula>
    </cfRule>
  </conditionalFormatting>
  <conditionalFormatting sqref="B11:H11">
    <cfRule type="expression" dxfId="3" priority="5">
      <formula>AND(DAY(B11)&gt;=1,DAY(B11)&lt;=15)</formula>
    </cfRule>
  </conditionalFormatting>
  <dataValidations count="9">
    <dataValidation allowBlank="1" showInputMessage="1" showErrorMessage="1" prompt="Jour de la semaine défini automatiquement." sqref="C2:H2" xr:uid="{00000000-0002-0000-0A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A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A00-000003000000}"/>
    <dataValidation allowBlank="1" showInputMessage="1" showErrorMessage="1" prompt="Calendrier du mois de novembre" sqref="A1" xr:uid="{00000000-0002-0000-0A00-000005000000}"/>
    <dataValidation allowBlank="1" showInputMessage="1" showErrorMessage="1" prompt="Entrez les Notes dans la cellule à droite" sqref="D13:D14" xr:uid="{00000000-0002-0000-0A00-000006000000}"/>
    <dataValidation allowBlank="1" showInputMessage="1" showErrorMessage="1" prompt="Entrez les Notes dans cette cellule" sqref="E13:H14" xr:uid="{00000000-0002-0000-0A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8000000}"/>
    <dataValidation allowBlank="1" showInputMessage="1" showErrorMessage="1" prompt="L’année figurant dans cette cellule est automatiquement mise à jour. Sélectionnez une autre année dans la cellule K3 de la feuille de calcul pour modifier l’année" sqref="C1" xr:uid="{3A4E290F-6134-4539-A45D-9C6B0C71CC5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4" t="str">
        <f>"Décembre "&amp;AnnéeCalendrier</f>
        <v>Décembre 2026</v>
      </c>
      <c r="C1" s="55"/>
      <c r="D1" s="55"/>
      <c r="E1" s="56"/>
      <c r="F1" s="56"/>
      <c r="G1" s="56"/>
      <c r="H1" s="57"/>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JoursEtSemaines+DATE(AnnéeCalendrier,12,1)-WEEKDAY(DATE(AnnéeCalendrier,12,1),(DébutSemaine="Lundi")+1)+1</f>
        <v>46356</v>
      </c>
      <c r="C3" s="59">
        <v>46357</v>
      </c>
      <c r="D3" s="59">
        <v>46358</v>
      </c>
      <c r="E3" s="59">
        <v>46359</v>
      </c>
      <c r="F3" s="59">
        <v>46360</v>
      </c>
      <c r="G3" s="59">
        <v>46361</v>
      </c>
      <c r="H3" s="59">
        <v>46362</v>
      </c>
    </row>
    <row r="4" spans="2:8" ht="57.95" customHeight="1">
      <c r="B4" s="59"/>
      <c r="C4" s="59"/>
      <c r="D4" s="59"/>
      <c r="E4" s="59"/>
      <c r="F4" s="59"/>
      <c r="G4" s="59"/>
      <c r="H4" s="59"/>
    </row>
    <row r="5" spans="2:8" ht="19.5" customHeight="1">
      <c r="B5" s="61">
        <f t="array" ref="B5:H5">JoursEtSemaines+DATE(AnnéeCalendrier,12,1)-WEEKDAY(DATE(AnnéeCalendrier,12,1),(DébutSemaine="Lundi")+1)+8</f>
        <v>46363</v>
      </c>
      <c r="C5" s="61">
        <v>46364</v>
      </c>
      <c r="D5" s="61">
        <v>46365</v>
      </c>
      <c r="E5" s="61">
        <v>46366</v>
      </c>
      <c r="F5" s="61">
        <v>46367</v>
      </c>
      <c r="G5" s="61">
        <v>46368</v>
      </c>
      <c r="H5" s="61">
        <v>46369</v>
      </c>
    </row>
    <row r="6" spans="2:8" ht="57.95" customHeight="1">
      <c r="B6" s="61"/>
      <c r="C6" s="61"/>
      <c r="D6" s="61"/>
      <c r="E6" s="61"/>
      <c r="F6" s="61"/>
      <c r="G6" s="61"/>
      <c r="H6" s="61"/>
    </row>
    <row r="7" spans="2:8" ht="19.5" customHeight="1">
      <c r="B7" s="59">
        <f t="array" ref="B7:H7">JoursEtSemaines+DATE(AnnéeCalendrier,12,1)-WEEKDAY(DATE(AnnéeCalendrier,12,1),(DébutSemaine="Lundi")+1)+15</f>
        <v>46370</v>
      </c>
      <c r="C7" s="59">
        <v>46371</v>
      </c>
      <c r="D7" s="59">
        <v>46372</v>
      </c>
      <c r="E7" s="59">
        <v>46373</v>
      </c>
      <c r="F7" s="59">
        <v>46374</v>
      </c>
      <c r="G7" s="59">
        <v>46375</v>
      </c>
      <c r="H7" s="59">
        <v>46376</v>
      </c>
    </row>
    <row r="8" spans="2:8" ht="57.95" customHeight="1">
      <c r="B8" s="59"/>
      <c r="C8" s="59"/>
      <c r="D8" s="59"/>
      <c r="E8" s="59"/>
      <c r="F8" s="59"/>
      <c r="G8" s="59"/>
      <c r="H8" s="59"/>
    </row>
    <row r="9" spans="2:8" ht="19.5" customHeight="1">
      <c r="B9" s="61">
        <f t="array" ref="B9:H9">JoursEtSemaines+DATE(AnnéeCalendrier,12,1)-WEEKDAY(DATE(AnnéeCalendrier,12,1),(DébutSemaine="Lundi")+1)+22</f>
        <v>46377</v>
      </c>
      <c r="C9" s="61">
        <v>46378</v>
      </c>
      <c r="D9" s="61">
        <v>46379</v>
      </c>
      <c r="E9" s="61">
        <v>46380</v>
      </c>
      <c r="F9" s="61">
        <v>46381</v>
      </c>
      <c r="G9" s="61">
        <v>46382</v>
      </c>
      <c r="H9" s="61">
        <v>46383</v>
      </c>
    </row>
    <row r="10" spans="2:8" ht="57.95" customHeight="1">
      <c r="B10" s="61"/>
      <c r="C10" s="61"/>
      <c r="D10" s="61"/>
      <c r="E10" s="61"/>
      <c r="F10" s="61"/>
      <c r="G10" s="61"/>
      <c r="H10" s="61"/>
    </row>
    <row r="11" spans="2:8" ht="19.5" customHeight="1">
      <c r="B11" s="59">
        <f t="array" ref="B11:H11">JoursEtSemaines+DATE(AnnéeCalendrier,12,1)-WEEKDAY(DATE(AnnéeCalendrier,12,1),(DébutSemaine="Lundi")+1)+29</f>
        <v>46384</v>
      </c>
      <c r="C11" s="59">
        <v>46385</v>
      </c>
      <c r="D11" s="59">
        <v>46386</v>
      </c>
      <c r="E11" s="59">
        <v>46387</v>
      </c>
      <c r="F11" s="59">
        <v>46388</v>
      </c>
      <c r="G11" s="59">
        <v>46389</v>
      </c>
      <c r="H11" s="59">
        <v>46390</v>
      </c>
    </row>
    <row r="12" spans="2:8" ht="57.95" customHeight="1">
      <c r="B12" s="59"/>
      <c r="C12" s="59"/>
      <c r="D12" s="59"/>
      <c r="E12" s="59"/>
      <c r="F12" s="59"/>
      <c r="G12" s="59"/>
      <c r="H12" s="59"/>
    </row>
    <row r="13" spans="2:8" ht="19.5" customHeight="1">
      <c r="B13" s="61">
        <f t="array" ref="B13:C13">JoursEtSemaines+DATE(AnnéeCalendrier,12,1)-WEEKDAY(DATE(AnnéeCalendrier,12,1),(DébutSemaine="Lundi")+1)+36</f>
        <v>46391</v>
      </c>
      <c r="C13" s="61">
        <v>46392</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 priority="1">
      <formula>AND(DAY(B13)&gt;=1,DAY(B13)&lt;=15)</formula>
    </cfRule>
  </conditionalFormatting>
  <conditionalFormatting sqref="B3:G3">
    <cfRule type="expression" dxfId="1" priority="3">
      <formula>DAY(B3)&gt;8</formula>
    </cfRule>
  </conditionalFormatting>
  <conditionalFormatting sqref="B11:H11">
    <cfRule type="expression" dxfId="0" priority="4">
      <formula>AND(DAY(B11)&gt;=1,DAY(B11)&lt;=15)</formula>
    </cfRule>
  </conditionalFormatting>
  <dataValidations count="9">
    <dataValidation allowBlank="1" showInputMessage="1" showErrorMessage="1" prompt="Jour de la semaine défini automatiquement." sqref="C2:H2" xr:uid="{00000000-0002-0000-0B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B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B00-000003000000}"/>
    <dataValidation allowBlank="1" showInputMessage="1" showErrorMessage="1" prompt="Calendrier du mois de décembre" sqref="A1" xr:uid="{00000000-0002-0000-0B00-000005000000}"/>
    <dataValidation allowBlank="1" showInputMessage="1" showErrorMessage="1" prompt="Entrez les Notes dans la cellule à droite" sqref="D13:D14" xr:uid="{00000000-0002-0000-0B00-000006000000}"/>
    <dataValidation allowBlank="1" showInputMessage="1" showErrorMessage="1" prompt="Entrez les Notes dans cette cellule" sqref="E13:H14" xr:uid="{00000000-0002-0000-0B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8000000}"/>
    <dataValidation allowBlank="1" showInputMessage="1" showErrorMessage="1" prompt="L’année figurant dans cette cellule est automatiquement mise à jour. Sélectionnez une autre année dans la cellule K3 de la feuille de calcul pour modifier l’année" sqref="C1" xr:uid="{0ED9C6F5-D117-4D38-BF48-93FAA0D1B91E}"/>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H14"/>
  <sheetViews>
    <sheetView showGridLines="0" zoomScale="90" zoomScaleNormal="90" workbookViewId="0">
      <selection activeCell="H10" sqref="H10"/>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s="1" customFormat="1" ht="59.25" customHeight="1">
      <c r="A1"/>
      <c r="B1" s="21" t="str">
        <f>"Février "&amp;AnnéeCalendrier</f>
        <v>Février 2026</v>
      </c>
      <c r="C1" s="22"/>
      <c r="D1" s="22"/>
      <c r="E1" s="23"/>
      <c r="F1" s="23"/>
      <c r="G1" s="23"/>
      <c r="H1" s="24"/>
    </row>
    <row r="2" spans="1:8" s="2" customFormat="1" ht="21.75" customHeight="1">
      <c r="A2"/>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1:8" s="3" customFormat="1" ht="19.5" customHeight="1">
      <c r="A3"/>
      <c r="B3" s="59">
        <f t="array" ref="B3:H3">JoursEtSemaines+DATE(AnnéeCalendrier,2,1)-WEEKDAY(DATE(AnnéeCalendrier,2,1),(DébutSemaine="Lundi")+1)+1</f>
        <v>46048</v>
      </c>
      <c r="C3" s="59">
        <v>46049</v>
      </c>
      <c r="D3" s="59">
        <v>46050</v>
      </c>
      <c r="E3" s="59">
        <v>46051</v>
      </c>
      <c r="F3" s="59">
        <v>46052</v>
      </c>
      <c r="G3" s="59">
        <v>46053</v>
      </c>
      <c r="H3" s="59">
        <v>46054</v>
      </c>
    </row>
    <row r="4" spans="1:8" ht="57.95" customHeight="1">
      <c r="B4" s="59"/>
      <c r="C4" s="59"/>
      <c r="D4" s="59"/>
      <c r="E4" s="59"/>
      <c r="F4" s="59"/>
      <c r="G4" s="59"/>
      <c r="H4" s="64" t="s">
        <v>30</v>
      </c>
    </row>
    <row r="5" spans="1:8" s="3" customFormat="1" ht="19.5" customHeight="1">
      <c r="A5"/>
      <c r="B5" s="61">
        <f t="array" ref="B5:H5">JoursEtSemaines+DATE(AnnéeCalendrier,2,1)-WEEKDAY(DATE(AnnéeCalendrier,2,1),(DébutSemaine="Lundi")+1)+8</f>
        <v>46055</v>
      </c>
      <c r="C5" s="61">
        <v>46056</v>
      </c>
      <c r="D5" s="61">
        <v>46057</v>
      </c>
      <c r="E5" s="61">
        <v>46058</v>
      </c>
      <c r="F5" s="61">
        <v>46059</v>
      </c>
      <c r="G5" s="61">
        <v>46060</v>
      </c>
      <c r="H5" s="61">
        <v>46061</v>
      </c>
    </row>
    <row r="6" spans="1:8" ht="57.95" customHeight="1">
      <c r="B6" s="61"/>
      <c r="C6" s="61"/>
      <c r="D6" s="61"/>
      <c r="E6" s="61"/>
      <c r="F6" s="61"/>
      <c r="G6" s="65" t="s">
        <v>31</v>
      </c>
      <c r="H6" s="61" t="s">
        <v>8</v>
      </c>
    </row>
    <row r="7" spans="1:8" s="3" customFormat="1" ht="19.5" customHeight="1">
      <c r="A7"/>
      <c r="B7" s="59">
        <f t="array" ref="B7:H7">JoursEtSemaines+DATE(AnnéeCalendrier,2,1)-WEEKDAY(DATE(AnnéeCalendrier,2,1),(DébutSemaine="Lundi")+1)+15</f>
        <v>46062</v>
      </c>
      <c r="C7" s="59">
        <v>46063</v>
      </c>
      <c r="D7" s="59">
        <v>46064</v>
      </c>
      <c r="E7" s="59">
        <v>46065</v>
      </c>
      <c r="F7" s="59">
        <v>46066</v>
      </c>
      <c r="G7" s="59">
        <v>46067</v>
      </c>
      <c r="H7" s="59">
        <v>46068</v>
      </c>
    </row>
    <row r="8" spans="1:8" ht="57.95" customHeight="1">
      <c r="B8" s="59"/>
      <c r="C8" s="59"/>
      <c r="D8" s="59"/>
      <c r="E8" s="59"/>
      <c r="F8" s="59"/>
      <c r="G8" s="64" t="s">
        <v>8</v>
      </c>
      <c r="H8" s="64" t="s">
        <v>45</v>
      </c>
    </row>
    <row r="9" spans="1:8" s="3" customFormat="1" ht="19.5" customHeight="1">
      <c r="A9"/>
      <c r="B9" s="61">
        <f t="array" ref="B9:H9">JoursEtSemaines+DATE(AnnéeCalendrier,2,1)-WEEKDAY(DATE(AnnéeCalendrier,2,1),(DébutSemaine="Lundi")+1)+22</f>
        <v>46069</v>
      </c>
      <c r="C9" s="61">
        <v>46070</v>
      </c>
      <c r="D9" s="61">
        <v>46071</v>
      </c>
      <c r="E9" s="61">
        <v>46072</v>
      </c>
      <c r="F9" s="61">
        <v>46073</v>
      </c>
      <c r="G9" s="61">
        <v>46074</v>
      </c>
      <c r="H9" s="61">
        <v>46075</v>
      </c>
    </row>
    <row r="10" spans="1:8" ht="57.95" customHeight="1">
      <c r="B10" s="61" t="s">
        <v>6</v>
      </c>
      <c r="C10" s="61" t="s">
        <v>6</v>
      </c>
      <c r="D10" s="61" t="s">
        <v>6</v>
      </c>
      <c r="E10" s="61" t="s">
        <v>6</v>
      </c>
      <c r="F10" s="61" t="s">
        <v>6</v>
      </c>
      <c r="G10" s="61" t="s">
        <v>5</v>
      </c>
      <c r="H10" s="64" t="s">
        <v>47</v>
      </c>
    </row>
    <row r="11" spans="1:8" s="3" customFormat="1" ht="19.5" customHeight="1">
      <c r="A11"/>
      <c r="B11" s="59">
        <f t="array" ref="B11:H11">JoursEtSemaines+DATE(AnnéeCalendrier,2,1)-WEEKDAY(DATE(AnnéeCalendrier,2,1),(DébutSemaine="Lundi")+1)+29</f>
        <v>46076</v>
      </c>
      <c r="C11" s="59">
        <v>46077</v>
      </c>
      <c r="D11" s="59">
        <v>46078</v>
      </c>
      <c r="E11" s="59">
        <v>46079</v>
      </c>
      <c r="F11" s="59">
        <v>46080</v>
      </c>
      <c r="G11" s="59">
        <v>46081</v>
      </c>
      <c r="H11" s="59">
        <v>46082</v>
      </c>
    </row>
    <row r="12" spans="1:8" ht="57.95" customHeight="1">
      <c r="B12" s="64" t="s">
        <v>9</v>
      </c>
      <c r="C12" s="64" t="s">
        <v>9</v>
      </c>
      <c r="D12" s="64" t="s">
        <v>9</v>
      </c>
      <c r="E12" s="64" t="s">
        <v>9</v>
      </c>
      <c r="F12" s="64" t="s">
        <v>9</v>
      </c>
      <c r="G12" s="64" t="s">
        <v>16</v>
      </c>
      <c r="H12" s="59"/>
    </row>
    <row r="13" spans="1:8" s="3" customFormat="1" ht="19.5" customHeight="1">
      <c r="A13"/>
      <c r="B13" s="61">
        <f t="array" ref="B13:C13">JoursEtSemaines+DATE(AnnéeCalendrier,2,1)-WEEKDAY(DATE(AnnéeCalendrier,2,1),(DébutSemaine="Lundi")+1)+36</f>
        <v>46083</v>
      </c>
      <c r="C13" s="61">
        <v>46084</v>
      </c>
      <c r="D13" s="63" t="s">
        <v>0</v>
      </c>
      <c r="E13" s="67"/>
      <c r="F13" s="67"/>
      <c r="G13" s="67"/>
      <c r="H13" s="68"/>
    </row>
    <row r="14" spans="1:8" ht="57.95" customHeight="1">
      <c r="B14" s="61"/>
      <c r="C14" s="61"/>
      <c r="D14" s="7"/>
      <c r="E14" s="69"/>
      <c r="F14" s="69"/>
      <c r="G14" s="69"/>
      <c r="H14" s="70"/>
    </row>
  </sheetData>
  <mergeCells count="1">
    <mergeCell ref="E13:H14"/>
  </mergeCells>
  <conditionalFormatting sqref="B13:D13">
    <cfRule type="expression" dxfId="32" priority="1">
      <formula>AND(DAY(B13)&gt;=1,DAY(B13)&lt;=15)</formula>
    </cfRule>
  </conditionalFormatting>
  <conditionalFormatting sqref="B3:G3">
    <cfRule type="expression" dxfId="31" priority="3">
      <formula>DAY(B3)&gt;8</formula>
    </cfRule>
  </conditionalFormatting>
  <conditionalFormatting sqref="B11:H11">
    <cfRule type="expression" dxfId="30" priority="4">
      <formula>AND(DAY(B11)&gt;=1,DAY(B11)&lt;=15)</formula>
    </cfRule>
  </conditionalFormatting>
  <dataValidations count="9">
    <dataValidation allowBlank="1" showInputMessage="1" showErrorMessage="1" prompt="Jour de la semaine défini automatiquement." sqref="C2:H2" xr:uid="{00000000-0002-0000-01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100-000003000000}"/>
    <dataValidation allowBlank="1" showInputMessage="1" showErrorMessage="1" prompt="Calendrier du mois de février" sqref="A1" xr:uid="{00000000-0002-0000-0100-000005000000}"/>
    <dataValidation allowBlank="1" showInputMessage="1" showErrorMessage="1" prompt="Entrez les Notes dans la cellule à droite" sqref="D13:D14" xr:uid="{00000000-0002-0000-0100-000006000000}"/>
    <dataValidation allowBlank="1" showInputMessage="1" showErrorMessage="1" prompt="Entrez les Notes dans cette cellule" sqref="E13:H14" xr:uid="{00000000-0002-0000-01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8000000}"/>
    <dataValidation allowBlank="1" showInputMessage="1" showErrorMessage="1" prompt="L’année figurant dans cette cellule est automatiquement mise à jour. Sélectionnez une autre année dans la cellule K3 de la feuille de calcul pour modifier l’année" sqref="C1" xr:uid="{B76B5EE0-7A31-4E98-9046-DEB20A06C325}"/>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H14"/>
  <sheetViews>
    <sheetView showGridLines="0" zoomScale="90" zoomScaleNormal="90" workbookViewId="0">
      <selection activeCell="H6" sqref="H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7" t="str">
        <f>"Mars "&amp;AnnéeCalendrier</f>
        <v>Mars 2026</v>
      </c>
      <c r="C1" s="28"/>
      <c r="D1" s="28"/>
      <c r="E1" s="29"/>
      <c r="F1" s="29"/>
      <c r="G1" s="29"/>
      <c r="H1" s="3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JoursEtSemaines+DATE(AnnéeCalendrier,3,1)-WEEKDAY(DATE(AnnéeCalendrier,3,1),(DébutSemaine="Lundi")+1)+1</f>
        <v>46076</v>
      </c>
      <c r="C3" s="59">
        <v>46077</v>
      </c>
      <c r="D3" s="59">
        <v>46078</v>
      </c>
      <c r="E3" s="59">
        <v>46079</v>
      </c>
      <c r="F3" s="59">
        <v>46080</v>
      </c>
      <c r="G3" s="59">
        <v>46081</v>
      </c>
      <c r="H3" s="59">
        <v>46082</v>
      </c>
    </row>
    <row r="4" spans="2:8" ht="57.95" customHeight="1">
      <c r="B4" s="62"/>
      <c r="C4" s="62"/>
      <c r="D4" s="62"/>
      <c r="E4" s="62"/>
      <c r="F4" s="62"/>
      <c r="G4" s="62"/>
      <c r="H4" s="59"/>
    </row>
    <row r="5" spans="2:8" ht="19.5" customHeight="1">
      <c r="B5" s="61">
        <f t="array" ref="B5:H5">JoursEtSemaines+DATE(AnnéeCalendrier,3,1)-WEEKDAY(DATE(AnnéeCalendrier,3,1),(DébutSemaine="Lundi")+1)+8</f>
        <v>46083</v>
      </c>
      <c r="C5" s="61">
        <v>46084</v>
      </c>
      <c r="D5" s="61">
        <v>46085</v>
      </c>
      <c r="E5" s="61">
        <v>46086</v>
      </c>
      <c r="F5" s="61">
        <v>46087</v>
      </c>
      <c r="G5" s="61">
        <v>46088</v>
      </c>
      <c r="H5" s="61">
        <v>46089</v>
      </c>
    </row>
    <row r="6" spans="2:8" ht="57.95" customHeight="1">
      <c r="B6" s="61"/>
      <c r="C6" s="61"/>
      <c r="D6" s="61"/>
      <c r="E6" s="61"/>
      <c r="F6" s="61"/>
      <c r="G6" s="66" t="s">
        <v>37</v>
      </c>
      <c r="H6" s="66" t="s">
        <v>32</v>
      </c>
    </row>
    <row r="7" spans="2:8" ht="19.5" customHeight="1">
      <c r="B7" s="59">
        <f t="array" ref="B7:H7">JoursEtSemaines+DATE(AnnéeCalendrier,3,1)-WEEKDAY(DATE(AnnéeCalendrier,3,1),(DébutSemaine="Lundi")+1)+15</f>
        <v>46090</v>
      </c>
      <c r="C7" s="59">
        <v>46091</v>
      </c>
      <c r="D7" s="59">
        <v>46092</v>
      </c>
      <c r="E7" s="59">
        <v>46093</v>
      </c>
      <c r="F7" s="59">
        <v>46094</v>
      </c>
      <c r="G7" s="59">
        <v>46095</v>
      </c>
      <c r="H7" s="59">
        <v>46096</v>
      </c>
    </row>
    <row r="8" spans="2:8" ht="57.95" customHeight="1">
      <c r="B8" s="59"/>
      <c r="C8" s="59"/>
      <c r="D8" s="59"/>
      <c r="E8" s="59"/>
      <c r="F8" s="59"/>
      <c r="G8" s="65" t="s">
        <v>10</v>
      </c>
      <c r="H8" s="64" t="s">
        <v>10</v>
      </c>
    </row>
    <row r="9" spans="2:8" ht="19.5" customHeight="1">
      <c r="B9" s="61">
        <f t="array" ref="B9:H9">JoursEtSemaines+DATE(AnnéeCalendrier,3,1)-WEEKDAY(DATE(AnnéeCalendrier,3,1),(DébutSemaine="Lundi")+1)+22</f>
        <v>46097</v>
      </c>
      <c r="C9" s="61">
        <v>46098</v>
      </c>
      <c r="D9" s="61">
        <v>46099</v>
      </c>
      <c r="E9" s="61">
        <v>46100</v>
      </c>
      <c r="F9" s="61">
        <v>46101</v>
      </c>
      <c r="G9" s="61">
        <v>46102</v>
      </c>
      <c r="H9" s="61">
        <v>46103</v>
      </c>
    </row>
    <row r="10" spans="2:8" ht="57.95" customHeight="1">
      <c r="B10" s="61"/>
      <c r="C10" s="61"/>
      <c r="D10" s="61"/>
      <c r="E10" s="61"/>
      <c r="F10" s="61"/>
      <c r="G10" s="65" t="s">
        <v>33</v>
      </c>
      <c r="H10" s="65" t="s">
        <v>34</v>
      </c>
    </row>
    <row r="11" spans="2:8" ht="19.5" customHeight="1">
      <c r="B11" s="59">
        <f t="array" ref="B11:H11">JoursEtSemaines+DATE(AnnéeCalendrier,3,1)-WEEKDAY(DATE(AnnéeCalendrier,3,1),(DébutSemaine="Lundi")+1)+29</f>
        <v>46104</v>
      </c>
      <c r="C11" s="59">
        <v>46105</v>
      </c>
      <c r="D11" s="59">
        <v>46106</v>
      </c>
      <c r="E11" s="59">
        <v>46107</v>
      </c>
      <c r="F11" s="59">
        <v>46108</v>
      </c>
      <c r="G11" s="59">
        <v>46109</v>
      </c>
      <c r="H11" s="59">
        <v>46110</v>
      </c>
    </row>
    <row r="12" spans="2:8" ht="57.95" customHeight="1">
      <c r="B12" s="59"/>
      <c r="C12" s="59"/>
      <c r="D12" s="59"/>
      <c r="E12" s="59"/>
      <c r="F12" s="59"/>
      <c r="G12" s="65" t="s">
        <v>29</v>
      </c>
      <c r="H12" s="64" t="s">
        <v>10</v>
      </c>
    </row>
    <row r="13" spans="2:8" ht="19.5" customHeight="1">
      <c r="B13" s="61">
        <f t="array" ref="B13:C13">JoursEtSemaines+DATE(AnnéeCalendrier,3,1)-WEEKDAY(DATE(AnnéeCalendrier,3,1),(DébutSemaine="Lundi")+1)+36</f>
        <v>46111</v>
      </c>
      <c r="C13" s="61">
        <v>46112</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9" priority="7">
      <formula>AND(DAY(B13)&gt;=1,DAY(B13)&lt;=15)</formula>
    </cfRule>
  </conditionalFormatting>
  <conditionalFormatting sqref="B3:G3">
    <cfRule type="expression" dxfId="28" priority="1">
      <formula>DAY(B3)&gt;8</formula>
    </cfRule>
  </conditionalFormatting>
  <conditionalFormatting sqref="B11:H11">
    <cfRule type="expression" dxfId="27" priority="10">
      <formula>AND(DAY(B11)&gt;=1,DAY(B11)&lt;=15)</formula>
    </cfRule>
  </conditionalFormatting>
  <dataValidations xWindow="208" yWindow="410" count="9">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200-000005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6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200-000007000000}"/>
    <dataValidation allowBlank="1" showInputMessage="1" showErrorMessage="1" prompt="Jour de la semaine défini automatiquement." sqref="C2:H2" xr:uid="{00000000-0002-0000-0200-000008000000}"/>
    <dataValidation allowBlank="1" showInputMessage="1" showErrorMessage="1" prompt="L’année figurant dans cette cellule est automatiquement mise à jour. Sélectionnez une autre année dans la cellule K3 de la feuille de calcul pour modifier l’année" sqref="C1" xr:uid="{C1995E01-AAE3-4041-A81C-0B13ED717A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pageSetUpPr fitToPage="1"/>
  </sheetPr>
  <dimension ref="B1:H14"/>
  <sheetViews>
    <sheetView showGridLines="0" zoomScale="90" zoomScaleNormal="90" workbookViewId="0">
      <selection activeCell="G17" sqref="G17"/>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5" t="str">
        <f>"Avril "&amp;AnnéeCalendrier</f>
        <v>Avril 2026</v>
      </c>
      <c r="C1" s="11"/>
      <c r="D1" s="11"/>
      <c r="E1" s="12"/>
      <c r="F1" s="12"/>
      <c r="G1" s="12"/>
      <c r="H1" s="2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JoursEtSemaines+DATE(AnnéeCalendrier,4,1)-WEEKDAY(DATE(AnnéeCalendrier,4,1),(DébutSemaine="Lundi")+1)+1</f>
        <v>46111</v>
      </c>
      <c r="C3" s="59">
        <v>46112</v>
      </c>
      <c r="D3" s="59">
        <v>46113</v>
      </c>
      <c r="E3" s="59">
        <v>46114</v>
      </c>
      <c r="F3" s="59">
        <v>46115</v>
      </c>
      <c r="G3" s="59">
        <v>46116</v>
      </c>
      <c r="H3" s="59">
        <v>46117</v>
      </c>
    </row>
    <row r="4" spans="2:8" ht="57.95" customHeight="1">
      <c r="B4" s="59"/>
      <c r="C4" s="59"/>
      <c r="D4" s="59"/>
      <c r="E4" s="59"/>
      <c r="F4" s="59"/>
      <c r="G4" s="66" t="s">
        <v>35</v>
      </c>
      <c r="H4" s="66" t="s">
        <v>10</v>
      </c>
    </row>
    <row r="5" spans="2:8" ht="10.5" customHeight="1">
      <c r="B5" s="61">
        <f t="array" ref="B5:H5">JoursEtSemaines+DATE(AnnéeCalendrier,4,1)-WEEKDAY(DATE(AnnéeCalendrier,4,1),(DébutSemaine="Lundi")+1)+8</f>
        <v>46118</v>
      </c>
      <c r="C5" s="61">
        <v>46119</v>
      </c>
      <c r="D5" s="61">
        <v>46120</v>
      </c>
      <c r="E5" s="61">
        <v>46121</v>
      </c>
      <c r="F5" s="61">
        <v>46122</v>
      </c>
      <c r="G5" s="61">
        <v>46123</v>
      </c>
      <c r="H5" s="61">
        <v>46124</v>
      </c>
    </row>
    <row r="6" spans="2:8" ht="70.5" customHeight="1">
      <c r="B6" s="61" t="s">
        <v>46</v>
      </c>
      <c r="C6" s="61"/>
      <c r="D6" s="61"/>
      <c r="E6" s="61"/>
      <c r="F6" s="61" t="s">
        <v>20</v>
      </c>
      <c r="G6" s="65" t="s">
        <v>36</v>
      </c>
      <c r="H6" s="66" t="s">
        <v>36</v>
      </c>
    </row>
    <row r="7" spans="2:8" ht="19.5" customHeight="1">
      <c r="B7" s="59">
        <f t="array" ref="B7:H7">JoursEtSemaines+DATE(AnnéeCalendrier,4,1)-WEEKDAY(DATE(AnnéeCalendrier,4,1),(DébutSemaine="Lundi")+1)+15</f>
        <v>46125</v>
      </c>
      <c r="C7" s="59">
        <v>46126</v>
      </c>
      <c r="D7" s="59">
        <v>46127</v>
      </c>
      <c r="E7" s="59">
        <v>46128</v>
      </c>
      <c r="F7" s="59">
        <v>46129</v>
      </c>
      <c r="G7" s="59">
        <v>46130</v>
      </c>
      <c r="H7" s="59">
        <v>46131</v>
      </c>
    </row>
    <row r="8" spans="2:8" ht="57.95" customHeight="1">
      <c r="B8" s="61" t="s">
        <v>6</v>
      </c>
      <c r="C8" s="61" t="s">
        <v>6</v>
      </c>
      <c r="D8" s="61" t="s">
        <v>6</v>
      </c>
      <c r="E8" s="61" t="s">
        <v>6</v>
      </c>
      <c r="F8" s="61" t="s">
        <v>6</v>
      </c>
      <c r="G8" s="59"/>
      <c r="H8" s="59"/>
    </row>
    <row r="9" spans="2:8" ht="19.5" customHeight="1">
      <c r="B9" s="61">
        <f t="array" ref="B9:H9">JoursEtSemaines+DATE(AnnéeCalendrier,4,1)-WEEKDAY(DATE(AnnéeCalendrier,4,1),(DébutSemaine="Lundi")+1)+22</f>
        <v>46132</v>
      </c>
      <c r="C9" s="61">
        <v>46133</v>
      </c>
      <c r="D9" s="61">
        <v>46134</v>
      </c>
      <c r="E9" s="61">
        <v>46135</v>
      </c>
      <c r="F9" s="61">
        <v>46136</v>
      </c>
      <c r="G9" s="61">
        <v>46137</v>
      </c>
      <c r="H9" s="61">
        <v>46138</v>
      </c>
    </row>
    <row r="10" spans="2:8" ht="57.95" customHeight="1">
      <c r="B10" s="61" t="s">
        <v>11</v>
      </c>
      <c r="C10" s="61" t="s">
        <v>11</v>
      </c>
      <c r="D10" s="61" t="s">
        <v>11</v>
      </c>
      <c r="E10" s="61" t="s">
        <v>11</v>
      </c>
      <c r="F10" s="61" t="s">
        <v>11</v>
      </c>
      <c r="G10" s="61"/>
      <c r="H10" s="61"/>
    </row>
    <row r="11" spans="2:8" ht="19.5" customHeight="1">
      <c r="B11" s="59">
        <f t="array" ref="B11:H11">JoursEtSemaines+DATE(AnnéeCalendrier,4,1)-WEEKDAY(DATE(AnnéeCalendrier,4,1),(DébutSemaine="Lundi")+1)+29</f>
        <v>46139</v>
      </c>
      <c r="C11" s="59">
        <v>46140</v>
      </c>
      <c r="D11" s="59">
        <v>46141</v>
      </c>
      <c r="E11" s="59">
        <v>46142</v>
      </c>
      <c r="F11" s="59">
        <v>46143</v>
      </c>
      <c r="G11" s="59">
        <v>46144</v>
      </c>
      <c r="H11" s="59">
        <v>46145</v>
      </c>
    </row>
    <row r="12" spans="2:8" ht="57.95" customHeight="1">
      <c r="B12" s="59"/>
      <c r="C12" s="59"/>
      <c r="D12" s="59"/>
      <c r="E12" s="59"/>
      <c r="F12" s="59"/>
      <c r="G12" s="59"/>
      <c r="H12" s="59"/>
    </row>
    <row r="13" spans="2:8" ht="19.5" customHeight="1">
      <c r="B13" s="61">
        <f t="array" ref="B13:C13">JoursEtSemaines+DATE(AnnéeCalendrier,4,1)-WEEKDAY(DATE(AnnéeCalendrier,4,1),(DébutSemaine="Lundi")+1)+36</f>
        <v>46146</v>
      </c>
      <c r="C13" s="61">
        <v>46147</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6" priority="1">
      <formula>AND(DAY(B13)&gt;=1,DAY(B13)&lt;=15)</formula>
    </cfRule>
  </conditionalFormatting>
  <conditionalFormatting sqref="B3:G3">
    <cfRule type="expression" dxfId="25" priority="3">
      <formula>DAY(B3)&gt;8</formula>
    </cfRule>
  </conditionalFormatting>
  <conditionalFormatting sqref="B11:H11">
    <cfRule type="expression" dxfId="24" priority="4">
      <formula>AND(DAY(B11)&gt;=1,DAY(B11)&lt;=15)</formula>
    </cfRule>
  </conditionalFormatting>
  <dataValidations count="9">
    <dataValidation allowBlank="1" showInputMessage="1" showErrorMessage="1" prompt="Jour de la semaine défini automatiquement." sqref="C2:H2" xr:uid="{00000000-0002-0000-03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300-000003000000}"/>
    <dataValidation allowBlank="1" showInputMessage="1" showErrorMessage="1" prompt="Calendrier du mois d’avril" sqref="A1" xr:uid="{00000000-0002-0000-0300-000005000000}"/>
    <dataValidation allowBlank="1" showInputMessage="1" showErrorMessage="1" prompt="Entrez les Notes dans la cellule à droite" sqref="D13:D14" xr:uid="{00000000-0002-0000-0300-000006000000}"/>
    <dataValidation allowBlank="1" showInputMessage="1" showErrorMessage="1" prompt="Entrez les Notes dans cette cellule" sqref="E13:H14" xr:uid="{00000000-0002-0000-03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8000000}"/>
    <dataValidation allowBlank="1" showInputMessage="1" showErrorMessage="1" prompt="L’année figurant dans cette cellule est automatiquement mise à jour. Sélectionnez une autre année dans la cellule K3 de la feuille de calcul pour modifier l’année" sqref="C1" xr:uid="{D16B5673-0252-4E4D-BE2B-2E1EE12D2911}"/>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B1:H14"/>
  <sheetViews>
    <sheetView showGridLines="0" zoomScale="90" zoomScaleNormal="90" workbookViewId="0">
      <selection activeCell="M14" sqref="M14"/>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1" t="str">
        <f>"Mai "&amp;AnnéeCalendrier</f>
        <v>Mai 2026</v>
      </c>
      <c r="C1" s="32"/>
      <c r="D1" s="32"/>
      <c r="E1" s="33"/>
      <c r="F1" s="33"/>
      <c r="G1" s="33"/>
      <c r="H1" s="34"/>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JoursEtSemaines+DATE(AnnéeCalendrier,5,1)-WEEKDAY(DATE(AnnéeCalendrier,5,1),(DébutSemaine="Lundi")+1)+1</f>
        <v>46139</v>
      </c>
      <c r="C3" s="59">
        <v>46140</v>
      </c>
      <c r="D3" s="59">
        <v>46141</v>
      </c>
      <c r="E3" s="59">
        <v>46142</v>
      </c>
      <c r="F3" s="59">
        <v>46143</v>
      </c>
      <c r="G3" s="59">
        <v>46144</v>
      </c>
      <c r="H3" s="59">
        <v>46145</v>
      </c>
    </row>
    <row r="4" spans="2:8" ht="57.95" customHeight="1">
      <c r="B4" s="59"/>
      <c r="C4" s="59"/>
      <c r="D4" s="59"/>
      <c r="E4" s="59"/>
      <c r="F4" s="59"/>
      <c r="G4" s="64" t="s">
        <v>8</v>
      </c>
      <c r="H4" s="64" t="s">
        <v>8</v>
      </c>
    </row>
    <row r="5" spans="2:8" ht="19.5" customHeight="1">
      <c r="B5" s="61">
        <f t="array" ref="B5:H5">JoursEtSemaines+DATE(AnnéeCalendrier,5,1)-WEEKDAY(DATE(AnnéeCalendrier,5,1),(DébutSemaine="Lundi")+1)+8</f>
        <v>46146</v>
      </c>
      <c r="C5" s="61">
        <v>46147</v>
      </c>
      <c r="D5" s="61">
        <v>46148</v>
      </c>
      <c r="E5" s="61">
        <v>46149</v>
      </c>
      <c r="F5" s="61">
        <v>46150</v>
      </c>
      <c r="G5" s="61">
        <v>46151</v>
      </c>
      <c r="H5" s="61">
        <v>46152</v>
      </c>
    </row>
    <row r="6" spans="2:8" ht="57.95" customHeight="1">
      <c r="B6" s="61"/>
      <c r="C6" s="61"/>
      <c r="D6" s="61"/>
      <c r="E6" s="61"/>
      <c r="F6" s="61" t="s">
        <v>19</v>
      </c>
      <c r="G6" s="64" t="s">
        <v>8</v>
      </c>
      <c r="H6" s="64" t="s">
        <v>8</v>
      </c>
    </row>
    <row r="7" spans="2:8" ht="19.5" customHeight="1">
      <c r="B7" s="59">
        <f t="array" ref="B7:H7">JoursEtSemaines+DATE(AnnéeCalendrier,5,1)-WEEKDAY(DATE(AnnéeCalendrier,5,1),(DébutSemaine="Lundi")+1)+15</f>
        <v>46153</v>
      </c>
      <c r="C7" s="59">
        <v>46154</v>
      </c>
      <c r="D7" s="59">
        <v>46155</v>
      </c>
      <c r="E7" s="59">
        <v>46156</v>
      </c>
      <c r="F7" s="59">
        <v>46157</v>
      </c>
      <c r="G7" s="59">
        <v>46158</v>
      </c>
      <c r="H7" s="59">
        <v>46159</v>
      </c>
    </row>
    <row r="8" spans="2:8" ht="57.95" customHeight="1">
      <c r="B8" s="59"/>
      <c r="C8" s="59"/>
      <c r="D8" s="59"/>
      <c r="E8" s="64" t="s">
        <v>7</v>
      </c>
      <c r="F8" s="59"/>
      <c r="G8" s="64" t="s">
        <v>38</v>
      </c>
      <c r="H8" s="64" t="s">
        <v>12</v>
      </c>
    </row>
    <row r="9" spans="2:8" ht="19.5" customHeight="1">
      <c r="B9" s="61">
        <f t="array" ref="B9:H9">JoursEtSemaines+DATE(AnnéeCalendrier,5,1)-WEEKDAY(DATE(AnnéeCalendrier,5,1),(DébutSemaine="Lundi")+1)+22</f>
        <v>46160</v>
      </c>
      <c r="C9" s="61">
        <v>46161</v>
      </c>
      <c r="D9" s="61">
        <v>46162</v>
      </c>
      <c r="E9" s="61">
        <v>46163</v>
      </c>
      <c r="F9" s="61">
        <v>46164</v>
      </c>
      <c r="G9" s="61">
        <v>46165</v>
      </c>
      <c r="H9" s="61">
        <v>46166</v>
      </c>
    </row>
    <row r="10" spans="2:8" ht="57.95" customHeight="1">
      <c r="B10" s="61"/>
      <c r="C10" s="61"/>
      <c r="D10" s="61"/>
      <c r="E10" s="61"/>
      <c r="F10" s="61"/>
      <c r="G10" s="61" t="s">
        <v>13</v>
      </c>
      <c r="H10" s="61" t="s">
        <v>13</v>
      </c>
    </row>
    <row r="11" spans="2:8" ht="19.5" customHeight="1">
      <c r="B11" s="59">
        <f t="array" ref="B11:H11">JoursEtSemaines+DATE(AnnéeCalendrier,5,1)-WEEKDAY(DATE(AnnéeCalendrier,5,1),(DébutSemaine="Lundi")+1)+29</f>
        <v>46167</v>
      </c>
      <c r="C11" s="59">
        <v>46168</v>
      </c>
      <c r="D11" s="59">
        <v>46169</v>
      </c>
      <c r="E11" s="59">
        <v>46170</v>
      </c>
      <c r="F11" s="59">
        <v>46171</v>
      </c>
      <c r="G11" s="59">
        <v>46172</v>
      </c>
      <c r="H11" s="59">
        <v>46173</v>
      </c>
    </row>
    <row r="12" spans="2:8" ht="93.75" customHeight="1">
      <c r="B12" s="59"/>
      <c r="C12" s="59"/>
      <c r="D12" s="59"/>
      <c r="E12" s="59"/>
      <c r="F12" s="59"/>
      <c r="G12" s="65" t="s">
        <v>39</v>
      </c>
      <c r="H12" s="65" t="s">
        <v>40</v>
      </c>
    </row>
    <row r="13" spans="2:8" ht="19.5" customHeight="1">
      <c r="B13" s="61">
        <f t="array" ref="B13:C13">JoursEtSemaines+DATE(AnnéeCalendrier,5,1)-WEEKDAY(DATE(AnnéeCalendrier,5,1),(DébutSemaine="Lundi")+1)+36</f>
        <v>46174</v>
      </c>
      <c r="C13" s="61">
        <v>46175</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3" priority="1">
      <formula>AND(DAY(B13)&gt;=1,DAY(B13)&lt;=15)</formula>
    </cfRule>
  </conditionalFormatting>
  <conditionalFormatting sqref="B3:G3">
    <cfRule type="expression" dxfId="22" priority="3">
      <formula>DAY(B3)&gt;8</formula>
    </cfRule>
  </conditionalFormatting>
  <conditionalFormatting sqref="B11:H11">
    <cfRule type="expression" dxfId="21" priority="4">
      <formula>AND(DAY(B11)&gt;=1,DAY(B11)&lt;=15)</formula>
    </cfRule>
  </conditionalFormatting>
  <dataValidations count="9">
    <dataValidation allowBlank="1" showInputMessage="1" showErrorMessage="1" prompt="Jour de la semaine défini automatiquement." sqref="C2:H2" xr:uid="{00000000-0002-0000-04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400-000003000000}"/>
    <dataValidation allowBlank="1" showInputMessage="1" showErrorMessage="1" prompt="Calendrier du mois de mai" sqref="A1" xr:uid="{00000000-0002-0000-0400-000005000000}"/>
    <dataValidation allowBlank="1" showInputMessage="1" showErrorMessage="1" prompt="Entrez les Notes dans la cellule à droite" sqref="D13:D14" xr:uid="{00000000-0002-0000-0400-000006000000}"/>
    <dataValidation allowBlank="1" showInputMessage="1" showErrorMessage="1" prompt="Entrez les Notes dans cette cellule" sqref="E13:H14" xr:uid="{00000000-0002-0000-04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8000000}"/>
    <dataValidation allowBlank="1" showInputMessage="1" showErrorMessage="1" prompt="L’année figurant dans cette cellule est automatiquement mise à jour. Sélectionnez une autre année dans la cellule K3 de la feuille de calcul pour modifier l’année" sqref="C1" xr:uid="{ABE90B0D-7A98-427F-982B-03C8A65C5CD7}"/>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B1:H14"/>
  <sheetViews>
    <sheetView showGridLines="0" topLeftCell="A4" zoomScale="90" zoomScaleNormal="90" workbookViewId="0">
      <selection activeCell="H10" sqref="H10"/>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17" t="str">
        <f>"Juin "&amp;AnnéeCalendrier</f>
        <v>Juin 2026</v>
      </c>
      <c r="C1" s="18"/>
      <c r="D1" s="18"/>
      <c r="E1" s="19"/>
      <c r="F1" s="19"/>
      <c r="G1" s="19"/>
      <c r="H1" s="2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JoursEtSemaines+DATE(AnnéeCalendrier,6,1)-WEEKDAY(DATE(AnnéeCalendrier,6,1),(DébutSemaine="Lundi")+1)+1</f>
        <v>46174</v>
      </c>
      <c r="C3" s="59">
        <v>46175</v>
      </c>
      <c r="D3" s="59">
        <v>46176</v>
      </c>
      <c r="E3" s="59">
        <v>46177</v>
      </c>
      <c r="F3" s="59">
        <v>46178</v>
      </c>
      <c r="G3" s="59">
        <v>46179</v>
      </c>
      <c r="H3" s="59">
        <v>46180</v>
      </c>
    </row>
    <row r="4" spans="2:8" ht="57.95" customHeight="1">
      <c r="B4" s="59"/>
      <c r="C4" s="59"/>
      <c r="D4" s="59"/>
      <c r="E4" s="59"/>
      <c r="F4" s="59"/>
      <c r="G4" s="64" t="s">
        <v>14</v>
      </c>
      <c r="H4" s="64" t="s">
        <v>14</v>
      </c>
    </row>
    <row r="5" spans="2:8" ht="19.5" customHeight="1">
      <c r="B5" s="61">
        <f t="array" ref="B5:H5">JoursEtSemaines+DATE(AnnéeCalendrier,6,1)-WEEKDAY(DATE(AnnéeCalendrier,6,1),(DébutSemaine="Lundi")+1)+8</f>
        <v>46181</v>
      </c>
      <c r="C5" s="61">
        <v>46182</v>
      </c>
      <c r="D5" s="61">
        <v>46183</v>
      </c>
      <c r="E5" s="61">
        <v>46184</v>
      </c>
      <c r="F5" s="61">
        <v>46185</v>
      </c>
      <c r="G5" s="61">
        <v>46186</v>
      </c>
      <c r="H5" s="61">
        <v>46187</v>
      </c>
    </row>
    <row r="6" spans="2:8" ht="57.95" customHeight="1">
      <c r="B6" s="61"/>
      <c r="C6" s="61"/>
      <c r="D6" s="61" t="s">
        <v>15</v>
      </c>
      <c r="E6" s="61"/>
      <c r="F6" s="61"/>
      <c r="G6" s="65" t="s">
        <v>41</v>
      </c>
      <c r="H6" s="61" t="s">
        <v>42</v>
      </c>
    </row>
    <row r="7" spans="2:8" ht="19.5" customHeight="1">
      <c r="B7" s="59">
        <f t="array" ref="B7:H7">JoursEtSemaines+DATE(AnnéeCalendrier,6,1)-WEEKDAY(DATE(AnnéeCalendrier,6,1),(DébutSemaine="Lundi")+1)+15</f>
        <v>46188</v>
      </c>
      <c r="C7" s="59">
        <v>46189</v>
      </c>
      <c r="D7" s="59">
        <v>46190</v>
      </c>
      <c r="E7" s="59">
        <v>46191</v>
      </c>
      <c r="F7" s="59">
        <v>46192</v>
      </c>
      <c r="G7" s="59">
        <v>46193</v>
      </c>
      <c r="H7" s="59">
        <v>46194</v>
      </c>
    </row>
    <row r="8" spans="2:8" ht="57.95" customHeight="1">
      <c r="B8" s="59"/>
      <c r="C8" s="59"/>
      <c r="D8" s="61" t="s">
        <v>25</v>
      </c>
      <c r="E8" s="59"/>
      <c r="F8" s="59"/>
      <c r="G8" s="61" t="s">
        <v>43</v>
      </c>
      <c r="H8" s="61"/>
    </row>
    <row r="9" spans="2:8" ht="19.5" customHeight="1">
      <c r="B9" s="61">
        <f t="array" ref="B9:H9">JoursEtSemaines+DATE(AnnéeCalendrier,6,1)-WEEKDAY(DATE(AnnéeCalendrier,6,1),(DébutSemaine="Lundi")+1)+22</f>
        <v>46195</v>
      </c>
      <c r="C9" s="61">
        <v>46196</v>
      </c>
      <c r="D9" s="61">
        <v>46197</v>
      </c>
      <c r="E9" s="61">
        <v>46198</v>
      </c>
      <c r="F9" s="61">
        <v>46199</v>
      </c>
      <c r="G9" s="61">
        <v>46200</v>
      </c>
      <c r="H9" s="61">
        <v>46201</v>
      </c>
    </row>
    <row r="10" spans="2:8" ht="75" customHeight="1">
      <c r="B10" s="61"/>
      <c r="C10" s="61"/>
      <c r="D10" s="65" t="s">
        <v>44</v>
      </c>
      <c r="E10" s="61"/>
      <c r="F10" s="61" t="s">
        <v>26</v>
      </c>
      <c r="G10" s="61" t="s">
        <v>24</v>
      </c>
      <c r="H10" s="61" t="s">
        <v>46</v>
      </c>
    </row>
    <row r="11" spans="2:8" ht="19.5" customHeight="1">
      <c r="B11" s="59">
        <f t="array" ref="B11:H11">JoursEtSemaines+DATE(AnnéeCalendrier,6,1)-WEEKDAY(DATE(AnnéeCalendrier,6,1),(DébutSemaine="Lundi")+1)+29</f>
        <v>46202</v>
      </c>
      <c r="C11" s="59">
        <v>46203</v>
      </c>
      <c r="D11" s="59">
        <v>46204</v>
      </c>
      <c r="E11" s="59">
        <v>46205</v>
      </c>
      <c r="F11" s="59">
        <v>46206</v>
      </c>
      <c r="G11" s="59">
        <v>46207</v>
      </c>
      <c r="H11" s="59">
        <v>46208</v>
      </c>
    </row>
    <row r="12" spans="2:8" ht="57.95" customHeight="1">
      <c r="B12" s="59"/>
      <c r="C12" s="59"/>
      <c r="D12" s="59"/>
      <c r="E12" s="59"/>
      <c r="F12" s="59"/>
      <c r="G12" s="59"/>
      <c r="H12" s="59"/>
    </row>
    <row r="13" spans="2:8" ht="19.5" customHeight="1">
      <c r="B13" s="61">
        <f t="array" ref="B13:C13">JoursEtSemaines+DATE(AnnéeCalendrier,6,1)-WEEKDAY(DATE(AnnéeCalendrier,6,1),(DébutSemaine="Lundi")+1)+36</f>
        <v>46209</v>
      </c>
      <c r="C13" s="61">
        <v>46210</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0" priority="1">
      <formula>AND(DAY(B13)&gt;=1,DAY(B13)&lt;=15)</formula>
    </cfRule>
  </conditionalFormatting>
  <conditionalFormatting sqref="B3:G3">
    <cfRule type="expression" dxfId="19" priority="3">
      <formula>DAY(B3)&gt;8</formula>
    </cfRule>
  </conditionalFormatting>
  <conditionalFormatting sqref="B11:H11">
    <cfRule type="expression" dxfId="18" priority="4">
      <formula>AND(DAY(B11)&gt;=1,DAY(B11)&lt;=15)</formula>
    </cfRule>
  </conditionalFormatting>
  <dataValidations count="9">
    <dataValidation allowBlank="1" showInputMessage="1" showErrorMessage="1" prompt="Jour de la semaine défini automatiquement." sqref="C2:H2" xr:uid="{00000000-0002-0000-05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5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500-000003000000}"/>
    <dataValidation allowBlank="1" showInputMessage="1" showErrorMessage="1" prompt="Calendrier du mois de juin" sqref="A1" xr:uid="{00000000-0002-0000-0500-000005000000}"/>
    <dataValidation allowBlank="1" showInputMessage="1" showErrorMessage="1" prompt="Entrez les Notes dans la cellule à droite" sqref="D13:D14" xr:uid="{00000000-0002-0000-0500-000006000000}"/>
    <dataValidation allowBlank="1" showInputMessage="1" showErrorMessage="1" prompt="Entrez les Notes dans cette cellule" sqref="E13:H14" xr:uid="{00000000-0002-0000-05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8000000}"/>
    <dataValidation allowBlank="1" showInputMessage="1" showErrorMessage="1" prompt="L’année figurant dans cette cellule est automatiquement mise à jour. Sélectionnez une autre année dans la cellule K3 de la feuille de calcul pour modifier l’année" sqref="C1" xr:uid="{3B5EBA9E-6F2A-4A06-88F5-C22A256606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pageSetUpPr fitToPage="1"/>
  </sheetPr>
  <dimension ref="B1:H14"/>
  <sheetViews>
    <sheetView showGridLines="0" tabSelected="1" zoomScale="90" zoomScaleNormal="90" workbookViewId="0">
      <selection activeCell="G4" sqref="G4"/>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5" t="str">
        <f>"Juillet "&amp;AnnéeCalendrier</f>
        <v>Juillet 2026</v>
      </c>
      <c r="C1" s="36"/>
      <c r="D1" s="36"/>
      <c r="E1" s="37"/>
      <c r="F1" s="37"/>
      <c r="G1" s="37"/>
      <c r="H1" s="38"/>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JoursEtSemaines+DATE(AnnéeCalendrier,7,1)-WEEKDAY(DATE(AnnéeCalendrier,7,1),(DébutSemaine="Lundi")+1)+1</f>
        <v>46202</v>
      </c>
      <c r="C3" s="59">
        <v>46203</v>
      </c>
      <c r="D3" s="59">
        <v>46204</v>
      </c>
      <c r="E3" s="59">
        <v>46205</v>
      </c>
      <c r="F3" s="59">
        <v>46206</v>
      </c>
      <c r="G3" s="59">
        <v>46207</v>
      </c>
      <c r="H3" s="59">
        <v>46208</v>
      </c>
    </row>
    <row r="4" spans="2:8" ht="57.95" customHeight="1">
      <c r="B4" s="59"/>
      <c r="C4" s="59"/>
      <c r="D4" s="59"/>
      <c r="E4" s="59"/>
      <c r="F4" s="59"/>
      <c r="G4" s="64" t="s">
        <v>48</v>
      </c>
      <c r="H4" s="64" t="s">
        <v>18</v>
      </c>
    </row>
    <row r="5" spans="2:8" ht="19.5" customHeight="1">
      <c r="B5" s="61">
        <f t="array" ref="B5:H5">JoursEtSemaines+DATE(AnnéeCalendrier,7,1)-WEEKDAY(DATE(AnnéeCalendrier,7,1),(DébutSemaine="Lundi")+1)+8</f>
        <v>46209</v>
      </c>
      <c r="C5" s="61">
        <v>46210</v>
      </c>
      <c r="D5" s="61">
        <v>46211</v>
      </c>
      <c r="E5" s="61">
        <v>46212</v>
      </c>
      <c r="F5" s="61">
        <v>46213</v>
      </c>
      <c r="G5" s="61">
        <v>46214</v>
      </c>
      <c r="H5" s="61">
        <v>46215</v>
      </c>
    </row>
    <row r="6" spans="2:8" ht="57.95" customHeight="1">
      <c r="B6" s="61"/>
      <c r="C6" s="61"/>
      <c r="D6" s="61"/>
      <c r="E6" s="61"/>
      <c r="F6" s="61"/>
      <c r="G6" s="61"/>
      <c r="H6" s="61"/>
    </row>
    <row r="7" spans="2:8" ht="19.5" customHeight="1">
      <c r="B7" s="59">
        <f t="array" ref="B7:H7">JoursEtSemaines+DATE(AnnéeCalendrier,7,1)-WEEKDAY(DATE(AnnéeCalendrier,7,1),(DébutSemaine="Lundi")+1)+15</f>
        <v>46216</v>
      </c>
      <c r="C7" s="59">
        <v>46217</v>
      </c>
      <c r="D7" s="59">
        <v>46218</v>
      </c>
      <c r="E7" s="59">
        <v>46219</v>
      </c>
      <c r="F7" s="59">
        <v>46220</v>
      </c>
      <c r="G7" s="59">
        <v>46221</v>
      </c>
      <c r="H7" s="59">
        <v>46222</v>
      </c>
    </row>
    <row r="8" spans="2:8" ht="57.95" customHeight="1">
      <c r="B8" s="64" t="s">
        <v>17</v>
      </c>
      <c r="C8" s="64" t="s">
        <v>21</v>
      </c>
      <c r="D8" s="59"/>
      <c r="E8" s="59"/>
      <c r="F8" s="59"/>
      <c r="G8" s="59"/>
      <c r="H8" s="59"/>
    </row>
    <row r="9" spans="2:8" ht="19.5" customHeight="1">
      <c r="B9" s="61">
        <f t="array" ref="B9:H9">JoursEtSemaines+DATE(AnnéeCalendrier,7,1)-WEEKDAY(DATE(AnnéeCalendrier,7,1),(DébutSemaine="Lundi")+1)+22</f>
        <v>46223</v>
      </c>
      <c r="C9" s="61">
        <v>46224</v>
      </c>
      <c r="D9" s="61">
        <v>46225</v>
      </c>
      <c r="E9" s="61">
        <v>46226</v>
      </c>
      <c r="F9" s="61">
        <v>46227</v>
      </c>
      <c r="G9" s="61">
        <v>46228</v>
      </c>
      <c r="H9" s="61">
        <v>46229</v>
      </c>
    </row>
    <row r="10" spans="2:8" ht="57.95" customHeight="1">
      <c r="B10" s="61"/>
      <c r="C10" s="61"/>
      <c r="D10" s="61"/>
      <c r="E10" s="61"/>
      <c r="F10" s="61"/>
      <c r="G10" s="61"/>
      <c r="H10" s="61"/>
    </row>
    <row r="11" spans="2:8" ht="19.5" customHeight="1">
      <c r="B11" s="59">
        <f t="array" ref="B11:H11">JoursEtSemaines+DATE(AnnéeCalendrier,7,1)-WEEKDAY(DATE(AnnéeCalendrier,7,1),(DébutSemaine="Lundi")+1)+29</f>
        <v>46230</v>
      </c>
      <c r="C11" s="59">
        <v>46231</v>
      </c>
      <c r="D11" s="59">
        <v>46232</v>
      </c>
      <c r="E11" s="59">
        <v>46233</v>
      </c>
      <c r="F11" s="59">
        <v>46234</v>
      </c>
      <c r="G11" s="59">
        <v>46235</v>
      </c>
      <c r="H11" s="59">
        <v>46236</v>
      </c>
    </row>
    <row r="12" spans="2:8" ht="57.95" customHeight="1">
      <c r="B12" s="59"/>
      <c r="C12" s="59"/>
      <c r="D12" s="59"/>
      <c r="E12" s="59"/>
      <c r="F12" s="59"/>
      <c r="G12" s="59"/>
      <c r="H12" s="59"/>
    </row>
    <row r="13" spans="2:8" ht="19.5" customHeight="1">
      <c r="B13" s="61">
        <f t="array" ref="B13:C13">JoursEtSemaines+DATE(AnnéeCalendrier,7,1)-WEEKDAY(DATE(AnnéeCalendrier,7,1),(DébutSemaine="Lundi")+1)+36</f>
        <v>46237</v>
      </c>
      <c r="C13" s="61">
        <v>46238</v>
      </c>
      <c r="D13" s="63" t="s">
        <v>0</v>
      </c>
      <c r="E13" s="67"/>
      <c r="F13" s="67"/>
      <c r="G13" s="67"/>
      <c r="H13" s="68"/>
    </row>
    <row r="14" spans="2:8" ht="57.95" customHeight="1">
      <c r="B14" s="61"/>
      <c r="C14" s="61"/>
      <c r="D14" s="7"/>
      <c r="E14" s="69"/>
      <c r="F14" s="69"/>
      <c r="G14" s="69"/>
      <c r="H14" s="70"/>
    </row>
  </sheetData>
  <dataConsolidate/>
  <mergeCells count="1">
    <mergeCell ref="E13:H14"/>
  </mergeCells>
  <conditionalFormatting sqref="B13:D13">
    <cfRule type="expression" dxfId="17" priority="1">
      <formula>AND(DAY(B13)&gt;=1,DAY(B13)&lt;=15)</formula>
    </cfRule>
  </conditionalFormatting>
  <conditionalFormatting sqref="B3:G3">
    <cfRule type="expression" dxfId="16" priority="3">
      <formula>DAY(B3)&gt;8</formula>
    </cfRule>
  </conditionalFormatting>
  <conditionalFormatting sqref="B11:H11">
    <cfRule type="expression" dxfId="15" priority="4">
      <formula>AND(DAY(B11)&gt;=1,DAY(B11)&lt;=15)</formula>
    </cfRule>
  </conditionalFormatting>
  <dataValidations count="9">
    <dataValidation allowBlank="1" showInputMessage="1" showErrorMessage="1" prompt="Jour de la semaine défini automatiquement." sqref="C2:H2" xr:uid="{00000000-0002-0000-06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6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600-000003000000}"/>
    <dataValidation allowBlank="1" showInputMessage="1" showErrorMessage="1" prompt="L’année figurant dans cette cellule est automatiquement mise à jour. Sélectionnez une autre année dans la cellule K3 de la feuille de calcul pour modifier l’année" sqref="C1" xr:uid="{00000000-0002-0000-0600-000004000000}"/>
    <dataValidation allowBlank="1" showInputMessage="1" showErrorMessage="1" prompt="Calendrier du mois de juillet" sqref="A1" xr:uid="{00000000-0002-0000-0600-000005000000}"/>
    <dataValidation allowBlank="1" showInputMessage="1" showErrorMessage="1" prompt="Entrez les Notes dans la cellule à droite" sqref="D13:D14" xr:uid="{00000000-0002-0000-0600-000006000000}"/>
    <dataValidation allowBlank="1" showInputMessage="1" showErrorMessage="1" prompt="Entrez les Notes dans cette cellule" sqref="E13:H14" xr:uid="{00000000-0002-0000-06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8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pageSetUpPr fitToPage="1"/>
  </sheetPr>
  <dimension ref="B1:H14"/>
  <sheetViews>
    <sheetView showGridLines="0" zoomScale="90" zoomScaleNormal="90" workbookViewId="0">
      <selection activeCell="E37" sqref="E37"/>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9" t="str">
        <f>"Août "&amp;AnnéeCalendrier</f>
        <v>Août 2026</v>
      </c>
      <c r="C1" s="40"/>
      <c r="D1" s="40"/>
      <c r="E1" s="41"/>
      <c r="F1" s="41"/>
      <c r="G1" s="41"/>
      <c r="H1" s="4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JoursEtSemaines+DATE(AnnéeCalendrier,8,1)-WEEKDAY(DATE(AnnéeCalendrier,8,1),(DébutSemaine="Lundi")+1)+1</f>
        <v>46230</v>
      </c>
      <c r="C3" s="59">
        <v>46231</v>
      </c>
      <c r="D3" s="59">
        <v>46232</v>
      </c>
      <c r="E3" s="59">
        <v>46233</v>
      </c>
      <c r="F3" s="59">
        <v>46234</v>
      </c>
      <c r="G3" s="59">
        <v>46235</v>
      </c>
      <c r="H3" s="59">
        <v>46236</v>
      </c>
    </row>
    <row r="4" spans="2:8" ht="57.95" customHeight="1">
      <c r="B4" s="59"/>
      <c r="C4" s="59"/>
      <c r="D4" s="59"/>
      <c r="E4" s="59"/>
      <c r="F4" s="59"/>
      <c r="G4" s="59"/>
      <c r="H4" s="59"/>
    </row>
    <row r="5" spans="2:8" ht="19.5" customHeight="1">
      <c r="B5" s="61">
        <f t="array" ref="B5:H5">JoursEtSemaines+DATE(AnnéeCalendrier,8,1)-WEEKDAY(DATE(AnnéeCalendrier,8,1),(DébutSemaine="Lundi")+1)+8</f>
        <v>46237</v>
      </c>
      <c r="C5" s="61">
        <v>46238</v>
      </c>
      <c r="D5" s="61">
        <v>46239</v>
      </c>
      <c r="E5" s="61">
        <v>46240</v>
      </c>
      <c r="F5" s="61">
        <v>46241</v>
      </c>
      <c r="G5" s="61">
        <v>46242</v>
      </c>
      <c r="H5" s="61">
        <v>46243</v>
      </c>
    </row>
    <row r="6" spans="2:8" ht="57.95" customHeight="1">
      <c r="B6" s="61"/>
      <c r="C6" s="61"/>
      <c r="D6" s="61"/>
      <c r="E6" s="61"/>
      <c r="F6" s="61"/>
      <c r="G6" s="61"/>
      <c r="H6" s="61"/>
    </row>
    <row r="7" spans="2:8" ht="19.5" customHeight="1">
      <c r="B7" s="59">
        <f t="array" ref="B7:H7">JoursEtSemaines+DATE(AnnéeCalendrier,8,1)-WEEKDAY(DATE(AnnéeCalendrier,8,1),(DébutSemaine="Lundi")+1)+15</f>
        <v>46244</v>
      </c>
      <c r="C7" s="59">
        <v>46245</v>
      </c>
      <c r="D7" s="59">
        <v>46246</v>
      </c>
      <c r="E7" s="59">
        <v>46247</v>
      </c>
      <c r="F7" s="59">
        <v>46248</v>
      </c>
      <c r="G7" s="59">
        <v>46249</v>
      </c>
      <c r="H7" s="59">
        <v>46250</v>
      </c>
    </row>
    <row r="8" spans="2:8" ht="57.95" customHeight="1">
      <c r="B8" s="59"/>
      <c r="C8" s="59"/>
      <c r="D8" s="59"/>
      <c r="E8" s="59"/>
      <c r="F8" s="59"/>
      <c r="G8" s="59"/>
      <c r="H8" s="64" t="s">
        <v>21</v>
      </c>
    </row>
    <row r="9" spans="2:8" ht="19.5" customHeight="1">
      <c r="B9" s="61">
        <f t="array" ref="B9:H9">JoursEtSemaines+DATE(AnnéeCalendrier,8,1)-WEEKDAY(DATE(AnnéeCalendrier,8,1),(DébutSemaine="Lundi")+1)+22</f>
        <v>46251</v>
      </c>
      <c r="C9" s="61">
        <v>46252</v>
      </c>
      <c r="D9" s="61">
        <v>46253</v>
      </c>
      <c r="E9" s="61">
        <v>46254</v>
      </c>
      <c r="F9" s="61">
        <v>46255</v>
      </c>
      <c r="G9" s="61">
        <v>46256</v>
      </c>
      <c r="H9" s="61">
        <v>46257</v>
      </c>
    </row>
    <row r="10" spans="2:8" ht="57.95" customHeight="1">
      <c r="B10" s="61"/>
      <c r="C10" s="61"/>
      <c r="D10" s="61"/>
      <c r="E10" s="61"/>
      <c r="F10" s="61"/>
      <c r="G10" s="61"/>
      <c r="H10" s="61"/>
    </row>
    <row r="11" spans="2:8" ht="19.5" customHeight="1">
      <c r="B11" s="59">
        <f t="array" ref="B11:H11">JoursEtSemaines+DATE(AnnéeCalendrier,8,1)-WEEKDAY(DATE(AnnéeCalendrier,8,1),(DébutSemaine="Lundi")+1)+29</f>
        <v>46258</v>
      </c>
      <c r="C11" s="59">
        <v>46259</v>
      </c>
      <c r="D11" s="59">
        <v>46260</v>
      </c>
      <c r="E11" s="59">
        <v>46261</v>
      </c>
      <c r="F11" s="59">
        <v>46262</v>
      </c>
      <c r="G11" s="59">
        <v>46263</v>
      </c>
      <c r="H11" s="59">
        <v>46264</v>
      </c>
    </row>
    <row r="12" spans="2:8" ht="57.95" customHeight="1">
      <c r="B12" s="59"/>
      <c r="C12" s="59"/>
      <c r="D12" s="59"/>
      <c r="E12" s="59"/>
      <c r="F12" s="59"/>
      <c r="G12" s="59"/>
      <c r="H12" s="59"/>
    </row>
    <row r="13" spans="2:8" ht="19.5" customHeight="1">
      <c r="B13" s="61">
        <f t="array" ref="B13:C13">JoursEtSemaines+DATE(AnnéeCalendrier,8,1)-WEEKDAY(DATE(AnnéeCalendrier,8,1),(DébutSemaine="Lundi")+1)+36</f>
        <v>46265</v>
      </c>
      <c r="C13" s="61">
        <v>46266</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14" priority="1">
      <formula>AND(DAY(B13)&gt;=1,DAY(B13)&lt;=15)</formula>
    </cfRule>
  </conditionalFormatting>
  <conditionalFormatting sqref="B3:G3">
    <cfRule type="expression" dxfId="13" priority="3">
      <formula>DAY(B3)&gt;8</formula>
    </cfRule>
  </conditionalFormatting>
  <conditionalFormatting sqref="B11:H11">
    <cfRule type="expression" dxfId="12" priority="4">
      <formula>AND(DAY(B11)&gt;=1,DAY(B11)&lt;=15)</formula>
    </cfRule>
  </conditionalFormatting>
  <dataValidations count="9">
    <dataValidation allowBlank="1" showInputMessage="1" showErrorMessage="1" prompt="Jour de la semaine défini automatiquement." sqref="C2:H2" xr:uid="{00000000-0002-0000-07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7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700-000003000000}"/>
    <dataValidation allowBlank="1" showInputMessage="1" showErrorMessage="1" prompt="Calendrier du mois d’août" sqref="A1" xr:uid="{00000000-0002-0000-0700-000005000000}"/>
    <dataValidation allowBlank="1" showInputMessage="1" showErrorMessage="1" prompt="Entrez les Notes dans la cellule à droite" sqref="D13:D14" xr:uid="{00000000-0002-0000-0700-000006000000}"/>
    <dataValidation allowBlank="1" showInputMessage="1" showErrorMessage="1" prompt="Entrez les Notes dans cette cellule" sqref="E13:H14" xr:uid="{00000000-0002-0000-07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8000000}"/>
    <dataValidation allowBlank="1" showInputMessage="1" showErrorMessage="1" prompt="L’année figurant dans cette cellule est automatiquement mise à jour. Sélectionnez une autre année dans la cellule K3 de la feuille de calcul pour modifier l’année" sqref="C1" xr:uid="{66CA7BBB-AB5C-45C6-8652-E95B2C7872C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H14"/>
  <sheetViews>
    <sheetView showGridLines="0" zoomScale="90" zoomScaleNormal="90" workbookViewId="0">
      <selection activeCell="M6" sqref="M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43" t="str">
        <f>"Septembre "&amp;AnnéeCalendrier</f>
        <v>Septembre 2026</v>
      </c>
      <c r="C1" s="44"/>
      <c r="D1" s="44"/>
      <c r="E1" s="45"/>
      <c r="F1" s="45"/>
      <c r="G1" s="45"/>
      <c r="H1" s="4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JoursEtSemaines+DATE(AnnéeCalendrier,9,1)-WEEKDAY(DATE(AnnéeCalendrier,9,1),(DébutSemaine="Lundi")+1)+1</f>
        <v>46265</v>
      </c>
      <c r="C3" s="59">
        <v>46266</v>
      </c>
      <c r="D3" s="59">
        <v>46267</v>
      </c>
      <c r="E3" s="59">
        <v>46268</v>
      </c>
      <c r="F3" s="59">
        <v>46269</v>
      </c>
      <c r="G3" s="59">
        <v>46270</v>
      </c>
      <c r="H3" s="59">
        <v>46271</v>
      </c>
    </row>
    <row r="4" spans="2:8" ht="57.95" customHeight="1">
      <c r="B4" s="59"/>
      <c r="C4" s="59"/>
      <c r="D4" s="59"/>
      <c r="E4" s="59"/>
      <c r="F4" s="59"/>
      <c r="G4" s="59"/>
      <c r="H4" s="59"/>
    </row>
    <row r="5" spans="2:8" ht="19.5" customHeight="1">
      <c r="B5" s="61">
        <f t="array" ref="B5:H5">JoursEtSemaines+DATE(AnnéeCalendrier,9,1)-WEEKDAY(DATE(AnnéeCalendrier,9,1),(DébutSemaine="Lundi")+1)+8</f>
        <v>46272</v>
      </c>
      <c r="C5" s="61">
        <v>46273</v>
      </c>
      <c r="D5" s="61">
        <v>46274</v>
      </c>
      <c r="E5" s="61">
        <v>46275</v>
      </c>
      <c r="F5" s="61">
        <v>46276</v>
      </c>
      <c r="G5" s="61">
        <v>46277</v>
      </c>
      <c r="H5" s="61">
        <v>46278</v>
      </c>
    </row>
    <row r="6" spans="2:8" ht="57.95" customHeight="1">
      <c r="B6" s="61"/>
      <c r="C6" s="61"/>
      <c r="D6" s="61"/>
      <c r="E6" s="61"/>
      <c r="F6" s="61"/>
      <c r="G6" s="61"/>
      <c r="H6" s="61"/>
    </row>
    <row r="7" spans="2:8" ht="19.5" customHeight="1">
      <c r="B7" s="59">
        <f t="array" ref="B7:H7">JoursEtSemaines+DATE(AnnéeCalendrier,9,1)-WEEKDAY(DATE(AnnéeCalendrier,9,1),(DébutSemaine="Lundi")+1)+15</f>
        <v>46279</v>
      </c>
      <c r="C7" s="59">
        <v>46280</v>
      </c>
      <c r="D7" s="59">
        <v>46281</v>
      </c>
      <c r="E7" s="59">
        <v>46282</v>
      </c>
      <c r="F7" s="59">
        <v>46283</v>
      </c>
      <c r="G7" s="59">
        <v>46284</v>
      </c>
      <c r="H7" s="59">
        <v>46285</v>
      </c>
    </row>
    <row r="8" spans="2:8" ht="57.95" customHeight="1">
      <c r="B8" s="59"/>
      <c r="C8" s="59"/>
      <c r="D8" s="59"/>
      <c r="E8" s="59"/>
      <c r="F8" s="59"/>
      <c r="G8" s="59"/>
      <c r="H8" s="64" t="s">
        <v>22</v>
      </c>
    </row>
    <row r="9" spans="2:8" ht="19.5" customHeight="1">
      <c r="B9" s="61">
        <f t="array" ref="B9:H9">JoursEtSemaines+DATE(AnnéeCalendrier,9,1)-WEEKDAY(DATE(AnnéeCalendrier,9,1),(DébutSemaine="Lundi")+1)+22</f>
        <v>46286</v>
      </c>
      <c r="C9" s="61">
        <v>46287</v>
      </c>
      <c r="D9" s="61">
        <v>46288</v>
      </c>
      <c r="E9" s="61">
        <v>46289</v>
      </c>
      <c r="F9" s="61">
        <v>46290</v>
      </c>
      <c r="G9" s="61">
        <v>46291</v>
      </c>
      <c r="H9" s="61">
        <v>46292</v>
      </c>
    </row>
    <row r="10" spans="2:8" ht="57.95" customHeight="1">
      <c r="B10" s="61"/>
      <c r="C10" s="61"/>
      <c r="D10" s="61"/>
      <c r="E10" s="61"/>
      <c r="F10" s="61"/>
      <c r="G10" s="61"/>
      <c r="H10" s="61"/>
    </row>
    <row r="11" spans="2:8" ht="19.5" customHeight="1">
      <c r="B11" s="59">
        <f t="array" ref="B11:H11">JoursEtSemaines+DATE(AnnéeCalendrier,9,1)-WEEKDAY(DATE(AnnéeCalendrier,9,1),(DébutSemaine="Lundi")+1)+29</f>
        <v>46293</v>
      </c>
      <c r="C11" s="59">
        <v>46294</v>
      </c>
      <c r="D11" s="59">
        <v>46295</v>
      </c>
      <c r="E11" s="59">
        <v>46296</v>
      </c>
      <c r="F11" s="59">
        <v>46297</v>
      </c>
      <c r="G11" s="59">
        <v>46298</v>
      </c>
      <c r="H11" s="59">
        <v>46299</v>
      </c>
    </row>
    <row r="12" spans="2:8" ht="57.95" customHeight="1">
      <c r="B12" s="59"/>
      <c r="C12" s="59"/>
      <c r="D12" s="59"/>
      <c r="E12" s="59"/>
      <c r="F12" s="59"/>
      <c r="G12" s="59"/>
      <c r="H12" s="59"/>
    </row>
    <row r="13" spans="2:8" ht="19.5" customHeight="1">
      <c r="B13" s="61">
        <f t="array" ref="B13:C13">JoursEtSemaines+DATE(AnnéeCalendrier,9,1)-WEEKDAY(DATE(AnnéeCalendrier,9,1),(DébutSemaine="Lundi")+1)+36</f>
        <v>46300</v>
      </c>
      <c r="C13" s="61">
        <v>46301</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11" priority="1">
      <formula>AND(DAY(B13)&gt;=1,DAY(B13)&lt;=15)</formula>
    </cfRule>
  </conditionalFormatting>
  <conditionalFormatting sqref="B3:G3">
    <cfRule type="expression" dxfId="10" priority="3">
      <formula>DAY(B3)&gt;8</formula>
    </cfRule>
  </conditionalFormatting>
  <conditionalFormatting sqref="B11:H11">
    <cfRule type="expression" dxfId="9" priority="4">
      <formula>AND(DAY(B11)&gt;=1,DAY(B11)&lt;=15)</formula>
    </cfRule>
  </conditionalFormatting>
  <dataValidations count="9">
    <dataValidation allowBlank="1" showInputMessage="1" showErrorMessage="1" prompt="Jour de la semaine défini automatiquement." sqref="C2:H2" xr:uid="{00000000-0002-0000-08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8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800-000003000000}"/>
    <dataValidation allowBlank="1" showInputMessage="1" showErrorMessage="1" prompt="Calendrier du mois de septembre" sqref="A1" xr:uid="{00000000-0002-0000-0800-000005000000}"/>
    <dataValidation allowBlank="1" showInputMessage="1" showErrorMessage="1" prompt="Entrez les Notes dans la cellule à droite" sqref="D13:D14" xr:uid="{00000000-0002-0000-0800-000006000000}"/>
    <dataValidation allowBlank="1" showInputMessage="1" showErrorMessage="1" prompt="Entrez les Notes dans cette cellule" sqref="E13:H14" xr:uid="{00000000-0002-0000-08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8000000}"/>
    <dataValidation allowBlank="1" showInputMessage="1" showErrorMessage="1" prompt="L’année figurant dans cette cellule est automatiquement mise à jour. Sélectionnez une autre année dans la cellule K3 de la feuille de calcul pour modifier l’année" sqref="C1" xr:uid="{4435369A-E4BA-4CCE-AFA8-841FBD5E4294}"/>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DF8A8BCD-244E-41CF-AC5A-813C9AEC7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A10363-92EC-4580-AE8C-D8F6C7EC38E0}">
  <ds:schemaRefs>
    <ds:schemaRef ds:uri="http://schemas.microsoft.com/sharepoint/v3/contenttype/forms"/>
  </ds:schemaRefs>
</ds:datastoreItem>
</file>

<file path=customXml/itemProps3.xml><?xml version="1.0" encoding="utf-8"?>
<ds:datastoreItem xmlns:ds="http://schemas.openxmlformats.org/officeDocument/2006/customXml" ds:itemID="{BD90E721-6104-41D1-93BF-62E14EE01C6F}">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Template>TM11907363</Templat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27</vt:i4>
      </vt:variant>
    </vt:vector>
  </HeadingPairs>
  <TitlesOfParts>
    <vt:vector size="39"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Janvier!Zone_d_impression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2020-07-08T21:12:30Z</dcterms:created>
  <dcterms:modified xsi:type="dcterms:W3CDTF">2026-01-30T09:17:09Z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